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lanTmp\"/>
    </mc:Choice>
  </mc:AlternateContent>
  <bookViews>
    <workbookView xWindow="-15" yWindow="-15" windowWidth="12600" windowHeight="11640" tabRatio="866"/>
  </bookViews>
  <sheets>
    <sheet name="UT and TBR University" sheetId="10" r:id="rId1"/>
    <sheet name="CC" sheetId="11" r:id="rId2"/>
    <sheet name="TTC" sheetId="12" r:id="rId3"/>
  </sheets>
  <definedNames>
    <definedName name="_Hlk224121177" localSheetId="1">CC!$A$20</definedName>
    <definedName name="_Hlk224121177" localSheetId="2">TTC!#REF!</definedName>
    <definedName name="_Hlk224121177" localSheetId="0">'UT and TBR University'!$A$21</definedName>
    <definedName name="_xlnm.Print_Area" localSheetId="1">CC!$A$1:$R$163</definedName>
    <definedName name="_xlnm.Print_Area" localSheetId="2">TTC!$A$1:$M$75</definedName>
    <definedName name="_xlnm.Print_Area" localSheetId="0">'UT and TBR University'!$A$1:$R$169</definedName>
  </definedNames>
  <calcPr calcId="152511"/>
</workbook>
</file>

<file path=xl/calcChain.xml><?xml version="1.0" encoding="utf-8"?>
<calcChain xmlns="http://schemas.openxmlformats.org/spreadsheetml/2006/main">
  <c r="J48" i="11" l="1"/>
  <c r="J47" i="11"/>
  <c r="J46" i="11"/>
  <c r="J45" i="11"/>
  <c r="J44" i="11"/>
  <c r="J39" i="11"/>
  <c r="J38" i="11"/>
  <c r="J37" i="11"/>
  <c r="J36" i="11"/>
  <c r="J35" i="11"/>
  <c r="F48" i="11"/>
  <c r="F47" i="11"/>
  <c r="G47" i="11" s="1"/>
  <c r="I47" i="11" s="1"/>
  <c r="K47" i="11" s="1"/>
  <c r="M47" i="11" s="1"/>
  <c r="F46" i="11"/>
  <c r="G46" i="11" s="1"/>
  <c r="I46" i="11" s="1"/>
  <c r="K46" i="11" s="1"/>
  <c r="F45" i="11"/>
  <c r="G45" i="11" s="1"/>
  <c r="I45" i="11" s="1"/>
  <c r="K45" i="11" s="1"/>
  <c r="M45" i="11" s="1"/>
  <c r="F44" i="11"/>
  <c r="G44" i="11" s="1"/>
  <c r="I44" i="11" s="1"/>
  <c r="K44" i="11" s="1"/>
  <c r="M44" i="11" s="1"/>
  <c r="F39" i="11"/>
  <c r="G39" i="11" s="1"/>
  <c r="I39" i="11" s="1"/>
  <c r="K39" i="11" s="1"/>
  <c r="F38" i="11"/>
  <c r="G38" i="11" s="1"/>
  <c r="I38" i="11" s="1"/>
  <c r="F37" i="11"/>
  <c r="F36" i="11"/>
  <c r="F35" i="11"/>
  <c r="G35" i="11"/>
  <c r="I35" i="11" s="1"/>
  <c r="K35" i="11" s="1"/>
  <c r="D113" i="10"/>
  <c r="D114" i="10"/>
  <c r="D115" i="10" s="1"/>
  <c r="H121" i="10" s="1"/>
  <c r="E143" i="10"/>
  <c r="D141" i="11"/>
  <c r="D143" i="11" s="1"/>
  <c r="B154" i="11" s="1"/>
  <c r="D154" i="11" s="1"/>
  <c r="C110" i="11"/>
  <c r="G121" i="11" s="1"/>
  <c r="G122" i="11" s="1"/>
  <c r="C109" i="11"/>
  <c r="G120" i="11"/>
  <c r="D56" i="11"/>
  <c r="G56" i="11"/>
  <c r="G57" i="11" s="1"/>
  <c r="D55" i="11"/>
  <c r="G55" i="11"/>
  <c r="B150" i="11" s="1"/>
  <c r="D150" i="11"/>
  <c r="D112" i="10"/>
  <c r="D111" i="10"/>
  <c r="H123" i="10" s="1"/>
  <c r="D110" i="10"/>
  <c r="D57" i="10"/>
  <c r="G57" i="10" s="1"/>
  <c r="D56" i="10"/>
  <c r="E147" i="10"/>
  <c r="E149" i="10" s="1"/>
  <c r="B160" i="10" s="1"/>
  <c r="H69" i="10"/>
  <c r="J69" i="10" s="1"/>
  <c r="H66" i="10"/>
  <c r="I66" i="10"/>
  <c r="H65" i="10"/>
  <c r="I65" i="10" s="1"/>
  <c r="K65" i="10" s="1"/>
  <c r="H64" i="10"/>
  <c r="I39" i="12"/>
  <c r="K39" i="12"/>
  <c r="L39" i="12"/>
  <c r="I38" i="12"/>
  <c r="K38" i="12" s="1"/>
  <c r="L38" i="12" s="1"/>
  <c r="I37" i="12"/>
  <c r="K37" i="12" s="1"/>
  <c r="L37" i="12" s="1"/>
  <c r="I36" i="12"/>
  <c r="I35" i="12"/>
  <c r="I34" i="12"/>
  <c r="K34" i="12"/>
  <c r="L34" i="12" s="1"/>
  <c r="I33" i="12"/>
  <c r="K33" i="12"/>
  <c r="L33" i="12"/>
  <c r="I32" i="12"/>
  <c r="K32" i="12" s="1"/>
  <c r="L32" i="12" s="1"/>
  <c r="I31" i="12"/>
  <c r="K31" i="12" s="1"/>
  <c r="L31" i="12" s="1"/>
  <c r="I30" i="12"/>
  <c r="K30" i="12"/>
  <c r="L30" i="12" s="1"/>
  <c r="I29" i="12"/>
  <c r="K29" i="12"/>
  <c r="L29" i="12"/>
  <c r="I28" i="12"/>
  <c r="K28" i="12" s="1"/>
  <c r="L28" i="12" s="1"/>
  <c r="I27" i="12"/>
  <c r="K27" i="12" s="1"/>
  <c r="L27" i="12" s="1"/>
  <c r="I26" i="12"/>
  <c r="K26" i="12"/>
  <c r="L26" i="12" s="1"/>
  <c r="I25" i="12"/>
  <c r="I24" i="12"/>
  <c r="K24" i="12"/>
  <c r="L24" i="12" s="1"/>
  <c r="I23" i="12"/>
  <c r="K23" i="12" s="1"/>
  <c r="L23" i="12"/>
  <c r="I22" i="12"/>
  <c r="I21" i="12"/>
  <c r="K21" i="12" s="1"/>
  <c r="L21" i="12"/>
  <c r="I20" i="12"/>
  <c r="K20" i="12" s="1"/>
  <c r="L20" i="12" s="1"/>
  <c r="I19" i="12"/>
  <c r="K19" i="12" s="1"/>
  <c r="L19" i="12" s="1"/>
  <c r="I18" i="12"/>
  <c r="K18" i="12"/>
  <c r="L18" i="12" s="1"/>
  <c r="I17" i="12"/>
  <c r="I16" i="12"/>
  <c r="K16" i="12"/>
  <c r="L16" i="12" s="1"/>
  <c r="I26" i="10"/>
  <c r="J26" i="10"/>
  <c r="H63" i="11"/>
  <c r="I63" i="11"/>
  <c r="J63" i="11"/>
  <c r="H64" i="11"/>
  <c r="J64" i="11"/>
  <c r="H65" i="11"/>
  <c r="I65" i="11"/>
  <c r="K65" i="11" s="1"/>
  <c r="P80" i="11"/>
  <c r="O80" i="11"/>
  <c r="Q80" i="11" s="1"/>
  <c r="K80" i="11"/>
  <c r="L80" i="11" s="1"/>
  <c r="J80" i="11"/>
  <c r="P79" i="11"/>
  <c r="O79" i="11"/>
  <c r="Q79" i="11" s="1"/>
  <c r="K79" i="11"/>
  <c r="J79" i="11"/>
  <c r="L79" i="11"/>
  <c r="P78" i="11"/>
  <c r="O78" i="11"/>
  <c r="Q78" i="11" s="1"/>
  <c r="K78" i="11"/>
  <c r="J78" i="11"/>
  <c r="L78" i="11" s="1"/>
  <c r="P77" i="11"/>
  <c r="Q77" i="11" s="1"/>
  <c r="O77" i="11"/>
  <c r="K77" i="11"/>
  <c r="L77" i="11"/>
  <c r="J77" i="11"/>
  <c r="P76" i="11"/>
  <c r="O76" i="11"/>
  <c r="Q76" i="11"/>
  <c r="K76" i="11"/>
  <c r="J76" i="11"/>
  <c r="L76" i="11" s="1"/>
  <c r="P75" i="11"/>
  <c r="Q75" i="11" s="1"/>
  <c r="Q82" i="11" s="1"/>
  <c r="O75" i="11"/>
  <c r="K75" i="11"/>
  <c r="J75" i="11"/>
  <c r="L75" i="11" s="1"/>
  <c r="P81" i="10"/>
  <c r="P80" i="10"/>
  <c r="Q80" i="10"/>
  <c r="P79" i="10"/>
  <c r="P78" i="10"/>
  <c r="P77" i="10"/>
  <c r="Q77" i="10" s="1"/>
  <c r="P76" i="10"/>
  <c r="K81" i="10"/>
  <c r="J81" i="10"/>
  <c r="L81" i="10"/>
  <c r="K80" i="10"/>
  <c r="K79" i="10"/>
  <c r="K78" i="10"/>
  <c r="K77" i="10"/>
  <c r="K76" i="10"/>
  <c r="O81" i="10"/>
  <c r="O80" i="10"/>
  <c r="J80" i="10"/>
  <c r="L80" i="10" s="1"/>
  <c r="O79" i="10"/>
  <c r="Q79" i="10" s="1"/>
  <c r="J79" i="10"/>
  <c r="L79" i="10" s="1"/>
  <c r="O78" i="10"/>
  <c r="Q78" i="10" s="1"/>
  <c r="J78" i="10"/>
  <c r="L78" i="10" s="1"/>
  <c r="L83" i="10" s="1"/>
  <c r="O77" i="10"/>
  <c r="J77" i="10"/>
  <c r="O76" i="10"/>
  <c r="Q76" i="10"/>
  <c r="J76" i="10"/>
  <c r="L76" i="10"/>
  <c r="D40" i="12"/>
  <c r="D41" i="12"/>
  <c r="C40" i="12"/>
  <c r="C41" i="12"/>
  <c r="K36" i="12"/>
  <c r="L36" i="12"/>
  <c r="C67" i="12"/>
  <c r="C155" i="11"/>
  <c r="C161" i="10"/>
  <c r="H68" i="11"/>
  <c r="I68" i="11" s="1"/>
  <c r="K68" i="11" s="1"/>
  <c r="K69" i="11" s="1"/>
  <c r="F91" i="10"/>
  <c r="F92" i="10"/>
  <c r="F93" i="10"/>
  <c r="F94" i="10"/>
  <c r="F95" i="10"/>
  <c r="F96" i="10"/>
  <c r="F97" i="10"/>
  <c r="F98" i="10"/>
  <c r="F99" i="10"/>
  <c r="F49" i="10"/>
  <c r="G49" i="10"/>
  <c r="I49" i="10" s="1"/>
  <c r="K49" i="10" s="1"/>
  <c r="M49" i="10" s="1"/>
  <c r="J49" i="10"/>
  <c r="F48" i="10"/>
  <c r="G48" i="10"/>
  <c r="I48" i="10" s="1"/>
  <c r="K48" i="10" s="1"/>
  <c r="F47" i="10"/>
  <c r="G47" i="10"/>
  <c r="I47" i="10" s="1"/>
  <c r="K47" i="10"/>
  <c r="J47" i="10"/>
  <c r="F46" i="10"/>
  <c r="G46" i="10"/>
  <c r="I46" i="10" s="1"/>
  <c r="K46" i="10" s="1"/>
  <c r="J46" i="10"/>
  <c r="F45" i="10"/>
  <c r="G45" i="10"/>
  <c r="I45" i="10" s="1"/>
  <c r="K45" i="10" s="1"/>
  <c r="J45" i="10"/>
  <c r="F36" i="10"/>
  <c r="G36" i="10"/>
  <c r="I36" i="10" s="1"/>
  <c r="K36" i="10" s="1"/>
  <c r="J36" i="10"/>
  <c r="F37" i="10"/>
  <c r="G37" i="10"/>
  <c r="I37" i="10" s="1"/>
  <c r="K37" i="10" s="1"/>
  <c r="J37" i="10"/>
  <c r="F38" i="10"/>
  <c r="G38" i="10"/>
  <c r="I38" i="10" s="1"/>
  <c r="J38" i="10"/>
  <c r="F39" i="10"/>
  <c r="G39" i="10"/>
  <c r="I39" i="10" s="1"/>
  <c r="K39" i="10" s="1"/>
  <c r="J39" i="10"/>
  <c r="F40" i="10"/>
  <c r="G40" i="10"/>
  <c r="I40" i="10" s="1"/>
  <c r="K40" i="10" s="1"/>
  <c r="M40" i="10" s="1"/>
  <c r="J40" i="10"/>
  <c r="H107" i="10"/>
  <c r="J107" i="10"/>
  <c r="H108" i="10"/>
  <c r="J108" i="10"/>
  <c r="H109" i="10"/>
  <c r="J109" i="10"/>
  <c r="H110" i="10"/>
  <c r="J110" i="10"/>
  <c r="H111" i="10"/>
  <c r="J111" i="10"/>
  <c r="H112" i="10"/>
  <c r="J112" i="10"/>
  <c r="H113" i="10"/>
  <c r="J113" i="10"/>
  <c r="H114" i="10"/>
  <c r="J114" i="10"/>
  <c r="H115" i="10"/>
  <c r="J115" i="10"/>
  <c r="G106" i="11"/>
  <c r="I106" i="11"/>
  <c r="G112" i="11"/>
  <c r="I112" i="11"/>
  <c r="G111" i="11"/>
  <c r="I111" i="11"/>
  <c r="G110" i="11"/>
  <c r="I110" i="11"/>
  <c r="G109" i="11"/>
  <c r="I109" i="11"/>
  <c r="G108" i="11"/>
  <c r="I108" i="11"/>
  <c r="I115" i="11" s="1"/>
  <c r="G107" i="11"/>
  <c r="I107" i="11"/>
  <c r="K17" i="12"/>
  <c r="L17" i="12"/>
  <c r="K22" i="12"/>
  <c r="L22" i="12"/>
  <c r="K25" i="12"/>
  <c r="L25" i="12"/>
  <c r="K35" i="12"/>
  <c r="L35" i="12"/>
  <c r="G114" i="11"/>
  <c r="I114" i="11"/>
  <c r="G113" i="11"/>
  <c r="I113" i="11"/>
  <c r="F99" i="11"/>
  <c r="F98" i="11"/>
  <c r="F97" i="11"/>
  <c r="F96" i="11"/>
  <c r="F95" i="11"/>
  <c r="F94" i="11"/>
  <c r="F93" i="11"/>
  <c r="F87" i="11"/>
  <c r="F88" i="11"/>
  <c r="F89" i="11"/>
  <c r="F90" i="11"/>
  <c r="F91" i="11"/>
  <c r="F92" i="11"/>
  <c r="I28" i="11"/>
  <c r="J28" i="11"/>
  <c r="H28" i="11"/>
  <c r="I27" i="11"/>
  <c r="H27" i="11"/>
  <c r="J27" i="11"/>
  <c r="I26" i="11"/>
  <c r="H26" i="11"/>
  <c r="J26" i="11" s="1"/>
  <c r="I25" i="11"/>
  <c r="J25" i="11" s="1"/>
  <c r="H25" i="11"/>
  <c r="I24" i="11"/>
  <c r="H24" i="11"/>
  <c r="J24" i="11" s="1"/>
  <c r="I23" i="11"/>
  <c r="H23" i="11"/>
  <c r="J23" i="11"/>
  <c r="I22" i="11"/>
  <c r="H22" i="11"/>
  <c r="J22" i="11" s="1"/>
  <c r="I21" i="11"/>
  <c r="J21" i="11" s="1"/>
  <c r="H21" i="11"/>
  <c r="I20" i="11"/>
  <c r="J20" i="11"/>
  <c r="H20" i="11"/>
  <c r="F100" i="10"/>
  <c r="F90" i="10"/>
  <c r="F89" i="10"/>
  <c r="F88" i="10"/>
  <c r="F101" i="10" s="1"/>
  <c r="F102" i="10" s="1"/>
  <c r="J48" i="10"/>
  <c r="I29" i="10"/>
  <c r="H29" i="10"/>
  <c r="J29" i="10"/>
  <c r="I28" i="10"/>
  <c r="J28" i="10"/>
  <c r="H28" i="10"/>
  <c r="I27" i="10"/>
  <c r="J27" i="10" s="1"/>
  <c r="H27" i="10"/>
  <c r="H26" i="10"/>
  <c r="I25" i="10"/>
  <c r="H25" i="10"/>
  <c r="J25" i="10" s="1"/>
  <c r="I24" i="10"/>
  <c r="J24" i="10"/>
  <c r="H24" i="10"/>
  <c r="I23" i="10"/>
  <c r="H23" i="10"/>
  <c r="J23" i="10" s="1"/>
  <c r="I22" i="10"/>
  <c r="J22" i="10"/>
  <c r="H22" i="10"/>
  <c r="I21" i="10"/>
  <c r="H21" i="10"/>
  <c r="J21" i="10" s="1"/>
  <c r="J30" i="10" s="1"/>
  <c r="F56" i="12"/>
  <c r="F55" i="12"/>
  <c r="F54" i="12"/>
  <c r="F53" i="12"/>
  <c r="F52" i="12"/>
  <c r="F51" i="12"/>
  <c r="F57" i="12" s="1"/>
  <c r="F50" i="12"/>
  <c r="F49" i="12"/>
  <c r="F48" i="12"/>
  <c r="I64" i="11"/>
  <c r="K64" i="11" s="1"/>
  <c r="J65" i="10"/>
  <c r="G36" i="11"/>
  <c r="I36" i="11" s="1"/>
  <c r="K36" i="11" s="1"/>
  <c r="M36" i="11" s="1"/>
  <c r="N36" i="11" s="1"/>
  <c r="G37" i="11"/>
  <c r="I37" i="11"/>
  <c r="K37" i="11" s="1"/>
  <c r="G48" i="11"/>
  <c r="I48" i="11"/>
  <c r="K48" i="11" s="1"/>
  <c r="J66" i="10"/>
  <c r="J65" i="11"/>
  <c r="J68" i="11"/>
  <c r="I69" i="10"/>
  <c r="K69" i="10" s="1"/>
  <c r="K70" i="10" s="1"/>
  <c r="L82" i="11"/>
  <c r="K38" i="11"/>
  <c r="F58" i="12"/>
  <c r="N45" i="11"/>
  <c r="N47" i="11"/>
  <c r="K38" i="10"/>
  <c r="M38" i="10" s="1"/>
  <c r="Q81" i="10"/>
  <c r="F103" i="10"/>
  <c r="L77" i="10"/>
  <c r="N49" i="10"/>
  <c r="M46" i="10"/>
  <c r="N40" i="10"/>
  <c r="N38" i="10"/>
  <c r="B154" i="10"/>
  <c r="D154" i="10" s="1"/>
  <c r="G56" i="10"/>
  <c r="E148" i="10"/>
  <c r="D160" i="10"/>
  <c r="M48" i="10" l="1"/>
  <c r="N48" i="10"/>
  <c r="G130" i="11"/>
  <c r="I130" i="11" s="1"/>
  <c r="G129" i="11"/>
  <c r="I129" i="11" s="1"/>
  <c r="G127" i="11"/>
  <c r="I127" i="11" s="1"/>
  <c r="G128" i="11"/>
  <c r="I128" i="11" s="1"/>
  <c r="M37" i="10"/>
  <c r="N37" i="10"/>
  <c r="K41" i="10"/>
  <c r="G58" i="10"/>
  <c r="B156" i="10"/>
  <c r="D156" i="10" s="1"/>
  <c r="B158" i="10"/>
  <c r="D158" i="10" s="1"/>
  <c r="M38" i="11"/>
  <c r="N38" i="11"/>
  <c r="J29" i="11"/>
  <c r="B148" i="11" s="1"/>
  <c r="M36" i="10"/>
  <c r="M41" i="10" s="1"/>
  <c r="K63" i="11"/>
  <c r="K66" i="11" s="1"/>
  <c r="B151" i="11" s="1"/>
  <c r="D151" i="11" s="1"/>
  <c r="L40" i="12"/>
  <c r="K66" i="10"/>
  <c r="M39" i="11"/>
  <c r="N39" i="11"/>
  <c r="M48" i="11"/>
  <c r="N48" i="11" s="1"/>
  <c r="J116" i="10"/>
  <c r="F100" i="11"/>
  <c r="N46" i="10"/>
  <c r="I64" i="10"/>
  <c r="K64" i="10" s="1"/>
  <c r="K67" i="10" s="1"/>
  <c r="B157" i="10" s="1"/>
  <c r="D157" i="10" s="1"/>
  <c r="J64" i="10"/>
  <c r="H122" i="10"/>
  <c r="H124" i="10" s="1"/>
  <c r="M47" i="10"/>
  <c r="N47" i="10" s="1"/>
  <c r="Q83" i="10"/>
  <c r="K49" i="11"/>
  <c r="N44" i="11"/>
  <c r="N37" i="11"/>
  <c r="M37" i="11"/>
  <c r="F59" i="12"/>
  <c r="B66" i="12" s="1"/>
  <c r="D66" i="12" s="1"/>
  <c r="M39" i="10"/>
  <c r="N39" i="10"/>
  <c r="M45" i="10"/>
  <c r="N45" i="10"/>
  <c r="K50" i="10"/>
  <c r="D42" i="12"/>
  <c r="B64" i="12" s="1"/>
  <c r="K40" i="11"/>
  <c r="M35" i="11"/>
  <c r="M40" i="11" s="1"/>
  <c r="M46" i="11"/>
  <c r="M49" i="11" s="1"/>
  <c r="H129" i="10" l="1"/>
  <c r="J129" i="10" s="1"/>
  <c r="H131" i="10"/>
  <c r="J131" i="10" s="1"/>
  <c r="H132" i="10"/>
  <c r="J132" i="10" s="1"/>
  <c r="H130" i="10"/>
  <c r="J130" i="10" s="1"/>
  <c r="N50" i="10"/>
  <c r="F101" i="11"/>
  <c r="F102" i="11" s="1"/>
  <c r="B152" i="11" s="1"/>
  <c r="D152" i="11" s="1"/>
  <c r="N46" i="11"/>
  <c r="N35" i="11"/>
  <c r="N40" i="11" s="1"/>
  <c r="N51" i="11" s="1"/>
  <c r="B149" i="11" s="1"/>
  <c r="D149" i="11" s="1"/>
  <c r="M50" i="10"/>
  <c r="N36" i="10"/>
  <c r="N41" i="10" s="1"/>
  <c r="N52" i="10" s="1"/>
  <c r="B155" i="10" s="1"/>
  <c r="N49" i="11"/>
  <c r="L42" i="12"/>
  <c r="L43" i="12" s="1"/>
  <c r="B65" i="12" s="1"/>
  <c r="D148" i="11"/>
  <c r="I131" i="11"/>
  <c r="I134" i="11" s="1"/>
  <c r="D64" i="12"/>
  <c r="D65" i="12" l="1"/>
  <c r="B67" i="12"/>
  <c r="D67" i="12"/>
  <c r="I135" i="11"/>
  <c r="I136" i="11" s="1"/>
  <c r="B153" i="11" s="1"/>
  <c r="D155" i="10"/>
  <c r="J133" i="10"/>
  <c r="J136" i="10" s="1"/>
  <c r="D153" i="11" l="1"/>
  <c r="D155" i="11" s="1"/>
  <c r="B155" i="11"/>
  <c r="J137" i="10"/>
  <c r="J138" i="10"/>
  <c r="B159" i="10" s="1"/>
  <c r="D159" i="10" l="1"/>
  <c r="D161" i="10" s="1"/>
  <c r="B161" i="10"/>
</calcChain>
</file>

<file path=xl/sharedStrings.xml><?xml version="1.0" encoding="utf-8"?>
<sst xmlns="http://schemas.openxmlformats.org/spreadsheetml/2006/main" count="542" uniqueCount="244">
  <si>
    <t>Part I – Classrooms</t>
  </si>
  <si>
    <t>Class Size</t>
  </si>
  <si>
    <t># of sections</t>
  </si>
  <si>
    <t>Weekly CR Hours</t>
  </si>
  <si>
    <t>15-20</t>
  </si>
  <si>
    <t>21-26</t>
  </si>
  <si>
    <t>27-32</t>
  </si>
  <si>
    <t>33-47</t>
  </si>
  <si>
    <t>48-74</t>
  </si>
  <si>
    <t>75-126</t>
  </si>
  <si>
    <t>127+</t>
  </si>
  <si>
    <t>9-14</t>
  </si>
  <si>
    <t>1-8</t>
  </si>
  <si>
    <t>Part II - Scheduled Labs and Studios</t>
  </si>
  <si>
    <t>Discipline</t>
  </si>
  <si>
    <t>Weekly Lab Hours</t>
  </si>
  <si>
    <t>Total Enrollment</t>
  </si>
  <si>
    <t>A</t>
  </si>
  <si>
    <t>B</t>
  </si>
  <si>
    <t>C</t>
  </si>
  <si>
    <t>D</t>
  </si>
  <si>
    <t>E</t>
  </si>
  <si>
    <t>Personnel Category</t>
  </si>
  <si>
    <t>Faculty</t>
  </si>
  <si>
    <t>PhD, Post Doc</t>
  </si>
  <si>
    <t>Non-Faculty</t>
  </si>
  <si>
    <t>Total FTE</t>
  </si>
  <si>
    <t>Professional Staff</t>
  </si>
  <si>
    <t>Staff, Technician</t>
  </si>
  <si>
    <t>Discipline Group – FTE</t>
  </si>
  <si>
    <t>GRA / GTA</t>
  </si>
  <si>
    <t>Hrs per week:</t>
  </si>
  <si>
    <t>Classroom Stations</t>
  </si>
  <si>
    <t>Number of CRs</t>
  </si>
  <si>
    <t>NASF / Sta</t>
  </si>
  <si>
    <t>NASF per CR</t>
  </si>
  <si>
    <t>Total NASF</t>
  </si>
  <si>
    <t>Total CR NASF:</t>
  </si>
  <si>
    <t>Sta util:</t>
  </si>
  <si>
    <t>Mean Section Size</t>
  </si>
  <si>
    <t>NASF per Lab</t>
  </si>
  <si>
    <t>Stations per Lab</t>
  </si>
  <si>
    <t>Number of Labs</t>
  </si>
  <si>
    <t>NASF / $1M</t>
  </si>
  <si>
    <t>NASF</t>
  </si>
  <si>
    <t>Research Lab NASF / FTE</t>
  </si>
  <si>
    <t>Lab Support NASF</t>
  </si>
  <si>
    <t>Research Lab NASF</t>
  </si>
  <si>
    <t>Total Lab + Supt NASF</t>
  </si>
  <si>
    <t>NASF / FTE</t>
  </si>
  <si>
    <t>Subtotal NASF:</t>
  </si>
  <si>
    <t>Support Allocation:</t>
  </si>
  <si>
    <t>Volumes</t>
  </si>
  <si>
    <t>Space for Technical Services</t>
  </si>
  <si>
    <t>Total vol and vol-equivalents</t>
  </si>
  <si>
    <t>NASF per Volume</t>
  </si>
  <si>
    <t>NASF for Volumes:</t>
  </si>
  <si>
    <t>NASF for Tables, Carrels, Groups</t>
  </si>
  <si>
    <t>NASF per Station</t>
  </si>
  <si>
    <t>NASF for Readers:</t>
  </si>
  <si>
    <t>% Standard:</t>
  </si>
  <si>
    <t>Sub-total Books and Reader Space:</t>
  </si>
  <si>
    <t>Number of Tables, Carrels, and Groups</t>
  </si>
  <si>
    <t>Undergrad</t>
  </si>
  <si>
    <t>% Reserved / Assignable:</t>
  </si>
  <si>
    <t>Additonal Space for Lab Support, NASF:</t>
  </si>
  <si>
    <t>Total T, C, &amp; Gs:</t>
  </si>
  <si>
    <t>Add'l NASF, % of Sub-total for Technical Services:</t>
  </si>
  <si>
    <t>Lower Div (100+200 level)</t>
  </si>
  <si>
    <t>Upper Div + Grad (300+ level)</t>
  </si>
  <si>
    <t>Sta util = 60% (fixed)</t>
  </si>
  <si>
    <t>Number of T, C, &amp; Gs</t>
  </si>
  <si>
    <t>% of T, C, &amp; Gs</t>
  </si>
  <si>
    <t>First 150,000 Volumes:</t>
  </si>
  <si>
    <t>Next 150,000 Volumes:</t>
  </si>
  <si>
    <t>Next 300,000 Volumes:</t>
  </si>
  <si>
    <t>Next 600,000 Volumes:</t>
  </si>
  <si>
    <t>Next 1,200,000 Volumes:</t>
  </si>
  <si>
    <t>Next 2,400,000 Volumes:</t>
  </si>
  <si>
    <t>Above 4,800,000 Volumes:</t>
  </si>
  <si>
    <t>blue</t>
  </si>
  <si>
    <t>salmon</t>
  </si>
  <si>
    <t>Change shaded cells only:</t>
  </si>
  <si>
    <t>Vis / Adj</t>
  </si>
  <si>
    <t>Professor, Assoc, Asst</t>
  </si>
  <si>
    <t>Provosts, Vice President</t>
  </si>
  <si>
    <t>Dean</t>
  </si>
  <si>
    <t>Assoc. Dean, Dept. Chair</t>
  </si>
  <si>
    <t>Clerical</t>
  </si>
  <si>
    <t>Other: Auditor, etc.</t>
  </si>
  <si>
    <t>Tot vols in compact shelving</t>
  </si>
  <si>
    <t>3-year Average Research Expenditure $</t>
  </si>
  <si>
    <t>On-campus</t>
  </si>
  <si>
    <t>Off-campus</t>
  </si>
  <si>
    <t>Support Allocations:</t>
  </si>
  <si>
    <t>On-campus Factor</t>
  </si>
  <si>
    <t>Off-campus Factor</t>
  </si>
  <si>
    <t>Inflation-Adjusted NASF / $1M</t>
  </si>
  <si>
    <t>President, Chancellor</t>
  </si>
  <si>
    <t>Other Faculty</t>
  </si>
  <si>
    <t>Total Office NASF by FTE:</t>
  </si>
  <si>
    <t>Grand Total Teaching Lab + Support NASF:</t>
  </si>
  <si>
    <t xml:space="preserve">Aeronautic Technology </t>
  </si>
  <si>
    <t xml:space="preserve">Architectural Drafting/CAD </t>
  </si>
  <si>
    <t xml:space="preserve">Automotive </t>
  </si>
  <si>
    <t xml:space="preserve">Building Technolgoy </t>
  </si>
  <si>
    <t xml:space="preserve">Cosmetology </t>
  </si>
  <si>
    <t xml:space="preserve">Dental Assistant </t>
  </si>
  <si>
    <t xml:space="preserve">Diesel Repair </t>
  </si>
  <si>
    <t xml:space="preserve">HVAC </t>
  </si>
  <si>
    <t xml:space="preserve">Industrial Maintenance </t>
  </si>
  <si>
    <t xml:space="preserve">Machine Tool </t>
  </si>
  <si>
    <t xml:space="preserve">Practical Nursing </t>
  </si>
  <si>
    <t xml:space="preserve">Surgical Technology </t>
  </si>
  <si>
    <t xml:space="preserve">Welding </t>
  </si>
  <si>
    <t>Cartographic Collection</t>
  </si>
  <si>
    <t>Business Systems</t>
  </si>
  <si>
    <t>Computer Operations Tech</t>
  </si>
  <si>
    <t>Name of Institution:</t>
  </si>
  <si>
    <t>Per-institution Minimum NASF, &lt;4000 FTE Students:</t>
  </si>
  <si>
    <t>Per-institution Minimum NASF, 4000+ FTE Students:</t>
  </si>
  <si>
    <t>Additional NASF Per FTE :</t>
  </si>
  <si>
    <t>Total Physical Education and Recreation NASF:</t>
  </si>
  <si>
    <t>Per FTE Allocation:</t>
  </si>
  <si>
    <t>Data Input and Calculation Spreadsheet - TTC Institutions</t>
  </si>
  <si>
    <t>Data Input and Calculation Spreadsheet - Community Colleges</t>
  </si>
  <si>
    <t>Part IVa Research – by Res Expenditure</t>
  </si>
  <si>
    <t>Part IVb Research – by Research FTE</t>
  </si>
  <si>
    <t>Part VII - Physical Education and Recreation</t>
  </si>
  <si>
    <t xml:space="preserve"> Institutions enter 30 hrs for Day session or 17 for Evening.</t>
  </si>
  <si>
    <t>NASF Per FTE :</t>
  </si>
  <si>
    <t>Data inputs (institutions)</t>
  </si>
  <si>
    <t>Guidelines / planning inputs (THEC)</t>
  </si>
  <si>
    <t>% Enhanced / Group:</t>
  </si>
  <si>
    <t>Compact Shelving</t>
  </si>
  <si>
    <t>Cartographic collection</t>
  </si>
  <si>
    <t>Institution Mimimum NASF:</t>
  </si>
  <si>
    <t>Mech Engineering Tech</t>
  </si>
  <si>
    <t>NASF totals rounded up to next whole square foot.</t>
  </si>
  <si>
    <t>Total Physical Ed and Recreation NASF:</t>
  </si>
  <si>
    <t>THEC - Space Allocation Guidelines</t>
  </si>
  <si>
    <r>
      <t>GTA</t>
    </r>
    <r>
      <rPr>
        <sz val="9"/>
        <color indexed="8"/>
        <rFont val="Times New Roman"/>
        <family val="1"/>
      </rPr>
      <t xml:space="preserve"> (Headcount)</t>
    </r>
  </si>
  <si>
    <r>
      <t>GRA</t>
    </r>
    <r>
      <rPr>
        <sz val="9"/>
        <color indexed="8"/>
        <rFont val="Times New Roman"/>
        <family val="1"/>
      </rPr>
      <t xml:space="preserve"> (Headcount)</t>
    </r>
  </si>
  <si>
    <t>Summary NASF</t>
  </si>
  <si>
    <t>Part</t>
  </si>
  <si>
    <t>Modeled</t>
  </si>
  <si>
    <t>Exist E&amp;G</t>
  </si>
  <si>
    <t>Difference</t>
  </si>
  <si>
    <t xml:space="preserve">Equiv FICM </t>
  </si>
  <si>
    <t>I - Classrooms</t>
  </si>
  <si>
    <t>II - Lab / Studio</t>
  </si>
  <si>
    <t>210, 215</t>
  </si>
  <si>
    <t>III - Open Lab</t>
  </si>
  <si>
    <t>IV - Research</t>
  </si>
  <si>
    <t>250, 255</t>
  </si>
  <si>
    <t>V - Office</t>
  </si>
  <si>
    <t>VI - Library</t>
  </si>
  <si>
    <t>VII - Phys Ed</t>
  </si>
  <si>
    <t>Totals:</t>
  </si>
  <si>
    <t>Millwright</t>
  </si>
  <si>
    <t>CNA</t>
  </si>
  <si>
    <t>Date of Data:</t>
  </si>
  <si>
    <t>Electricity &amp; Electronics</t>
  </si>
  <si>
    <t>Industry Training</t>
  </si>
  <si>
    <t>Pipefitting &amp; Plumbing</t>
  </si>
  <si>
    <t>Tech Foundations / General</t>
  </si>
  <si>
    <t>Program</t>
  </si>
  <si>
    <t>Exclusive</t>
  </si>
  <si>
    <t>Shared</t>
  </si>
  <si>
    <t>NASF / Station</t>
  </si>
  <si>
    <t>Station Utilization:</t>
  </si>
  <si>
    <t>Parts I and II - Classrooms, Scheduled Labs, and Studios</t>
  </si>
  <si>
    <t>Classrooms</t>
  </si>
  <si>
    <t>Laboratories and Studios</t>
  </si>
  <si>
    <t>Total Lab NASF:</t>
  </si>
  <si>
    <t>520, 523, 525</t>
  </si>
  <si>
    <t>%  Group Study:</t>
  </si>
  <si>
    <t>Part III - Open Labs, Studios, Collaboration</t>
  </si>
  <si>
    <t>Total Research Lab NASF by Res$:</t>
  </si>
  <si>
    <t>Total Research Office NASF by Res$:</t>
  </si>
  <si>
    <t>Research Lab</t>
  </si>
  <si>
    <t>Research Office</t>
  </si>
  <si>
    <t>Res Office NASF / FTE</t>
  </si>
  <si>
    <t>Research Office NASF</t>
  </si>
  <si>
    <t>Office Support NASF</t>
  </si>
  <si>
    <t>Total Office + Supt NASF</t>
  </si>
  <si>
    <t>NASF @ 1,000/Classroom:</t>
  </si>
  <si>
    <t>Total Classrooms:</t>
  </si>
  <si>
    <t>Grand Total Classroom NASF:</t>
  </si>
  <si>
    <t>Data Input and Calculation Spreadsheet - UT and TBR Universities</t>
  </si>
  <si>
    <t>Indicate FTE by Teaching Load or Contract:</t>
  </si>
  <si>
    <t>Total Research Lab NASF by Research Personnel FTE:</t>
  </si>
  <si>
    <t>1xx</t>
  </si>
  <si>
    <t>220, 225</t>
  </si>
  <si>
    <t>3xx</t>
  </si>
  <si>
    <t>4xx</t>
  </si>
  <si>
    <t>Tot Research Office NASF by Res Personnel FTE:</t>
  </si>
  <si>
    <t>Director</t>
  </si>
  <si>
    <t>Assoc/Assist Director</t>
  </si>
  <si>
    <t>Faculty: Prof, Assoc, Asst</t>
  </si>
  <si>
    <t>Other Faculty: Adjuncts, Visitors, Lecturers</t>
  </si>
  <si>
    <t>Clerical/Reception</t>
  </si>
  <si>
    <t>Student enrollment, on-ground (FTE)</t>
  </si>
  <si>
    <t>Student enrollment, online (FTE)</t>
  </si>
  <si>
    <r>
      <t xml:space="preserve">Other Students  </t>
    </r>
    <r>
      <rPr>
        <sz val="9"/>
        <color indexed="8"/>
        <rFont val="Times New Roman"/>
        <family val="1"/>
      </rPr>
      <t>(Headcount)</t>
    </r>
  </si>
  <si>
    <t>ver 0513</t>
  </si>
  <si>
    <t>Section Size - On Ground</t>
  </si>
  <si>
    <t>Section Size - Online</t>
  </si>
  <si>
    <t>Grand Total Open Labs, Studios, Collaboration NASF:</t>
  </si>
  <si>
    <t>Other: Vendors, auditors, accreditation teams</t>
  </si>
  <si>
    <t>Student Worker (Headcount)</t>
  </si>
  <si>
    <t>Total volumes and volume-equivalents</t>
  </si>
  <si>
    <t>Tot volomes in compact shelving</t>
  </si>
  <si>
    <t>Students living on campus (HC)</t>
  </si>
  <si>
    <t>Total Student enrollment, on-ground (HC)</t>
  </si>
  <si>
    <t>Headcount-to-FTE conversion factor</t>
  </si>
  <si>
    <t>Estimated FTE living on campus</t>
  </si>
  <si>
    <t>% of  FTE Enrollment</t>
  </si>
  <si>
    <t>Student enrollment, on ground (FTE)</t>
  </si>
  <si>
    <t>Online:</t>
  </si>
  <si>
    <t>On ground, off-campus:</t>
  </si>
  <si>
    <t>Part V - Personnel Requiring Office Space</t>
  </si>
  <si>
    <t>Living on-campus:</t>
  </si>
  <si>
    <t>Part VI - Library and Study</t>
  </si>
  <si>
    <t>Student Enrollment, on-ground (FTE)</t>
  </si>
  <si>
    <t>On ground:</t>
  </si>
  <si>
    <t>Stu enroll, on ground (FTE)</t>
  </si>
  <si>
    <t>Stu enroll, online (FTE)</t>
  </si>
  <si>
    <t>Total Library and Study NASF:</t>
  </si>
  <si>
    <t>Inflation since 2012:</t>
  </si>
  <si>
    <t>% of FTE Enrollment</t>
  </si>
  <si>
    <t>Enrollment Data</t>
  </si>
  <si>
    <t>On-ground</t>
  </si>
  <si>
    <t>Online</t>
  </si>
  <si>
    <t>Headcount</t>
  </si>
  <si>
    <t>FTE</t>
  </si>
  <si>
    <t>Living on campus</t>
  </si>
  <si>
    <t>Students</t>
  </si>
  <si>
    <t>Support Allocation</t>
  </si>
  <si>
    <t>Lab+Studio NASF</t>
  </si>
  <si>
    <t>Support NASF</t>
  </si>
  <si>
    <t>Total Lower Div NASF:</t>
  </si>
  <si>
    <t>Total Upper Div NASF:</t>
  </si>
  <si>
    <t>Grand Total Scheduled Lab and Studio NASF: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</si>
</sst>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.0"/>
    <numFmt numFmtId="165" formatCode="&quot;$&quot;#,##0"/>
    <numFmt numFmtId="166" formatCode="0.0%"/>
    <numFmt numFmtId="172" formatCode="_(* #,##0_);_(* \(#,##0\);_(* &quot;-&quot;??_);_(@_)"/>
    <numFmt numFmtId="173" formatCode="0.0"/>
  </numFmts>
  <fonts count="26" x14ac:knownFonts="1">
    <font>
      <sz val="9"/>
      <color theme="1"/>
      <name val="Times New Roman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55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2"/>
    </font>
    <font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9"/>
      <color theme="0"/>
      <name val="Times New Roman"/>
      <family val="1"/>
    </font>
    <font>
      <b/>
      <sz val="8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1" fillId="0" borderId="0"/>
  </cellStyleXfs>
  <cellXfs count="60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Alignment="1">
      <alignment wrapText="1"/>
    </xf>
    <xf numFmtId="0" fontId="1" fillId="0" borderId="0" xfId="0" applyFont="1" applyBorder="1"/>
    <xf numFmtId="16" fontId="1" fillId="0" borderId="1" xfId="0" quotePrefix="1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" fontId="1" fillId="0" borderId="3" xfId="0" quotePrefix="1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/>
    <xf numFmtId="0" fontId="8" fillId="0" borderId="0" xfId="0" applyNumberFormat="1" applyFont="1" applyFill="1" applyBorder="1" applyAlignment="1" applyProtection="1">
      <alignment horizontal="center"/>
    </xf>
    <xf numFmtId="0" fontId="5" fillId="0" borderId="0" xfId="4" applyFont="1" applyFill="1" applyBorder="1" applyAlignment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0" fillId="0" borderId="0" xfId="0" applyFont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0" fontId="1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8" fillId="2" borderId="5" xfId="4" applyFont="1" applyFill="1" applyBorder="1" applyAlignment="1">
      <alignment horizontal="center"/>
    </xf>
    <xf numFmtId="0" fontId="8" fillId="2" borderId="6" xfId="4" applyFont="1" applyFill="1" applyBorder="1" applyAlignment="1">
      <alignment horizontal="center"/>
    </xf>
    <xf numFmtId="0" fontId="8" fillId="2" borderId="7" xfId="4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right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3" fontId="8" fillId="2" borderId="4" xfId="4" applyNumberFormat="1" applyFont="1" applyFill="1" applyBorder="1" applyAlignment="1">
      <alignment horizontal="center"/>
    </xf>
    <xf numFmtId="3" fontId="8" fillId="2" borderId="1" xfId="4" applyNumberFormat="1" applyFont="1" applyFill="1" applyBorder="1" applyAlignment="1">
      <alignment horizontal="center"/>
    </xf>
    <xf numFmtId="3" fontId="8" fillId="2" borderId="2" xfId="4" applyNumberFormat="1" applyFont="1" applyFill="1" applyBorder="1" applyAlignment="1">
      <alignment horizontal="center"/>
    </xf>
    <xf numFmtId="0" fontId="8" fillId="0" borderId="0" xfId="4" applyFont="1" applyFill="1" applyBorder="1" applyAlignment="1">
      <alignment horizontal="right"/>
    </xf>
    <xf numFmtId="9" fontId="5" fillId="0" borderId="0" xfId="4" applyNumberFormat="1" applyFont="1" applyFill="1" applyBorder="1" applyAlignment="1">
      <alignment horizontal="right"/>
    </xf>
    <xf numFmtId="0" fontId="8" fillId="2" borderId="1" xfId="4" applyFont="1" applyFill="1" applyBorder="1" applyAlignment="1">
      <alignment horizontal="center"/>
    </xf>
    <xf numFmtId="0" fontId="8" fillId="2" borderId="2" xfId="4" applyFont="1" applyFill="1" applyBorder="1" applyAlignment="1">
      <alignment horizontal="center"/>
    </xf>
    <xf numFmtId="0" fontId="8" fillId="2" borderId="3" xfId="4" applyFont="1" applyFill="1" applyBorder="1" applyAlignment="1">
      <alignment horizontal="center"/>
    </xf>
    <xf numFmtId="3" fontId="1" fillId="0" borderId="0" xfId="0" applyNumberFormat="1" applyFont="1" applyFill="1" applyBorder="1"/>
    <xf numFmtId="0" fontId="8" fillId="2" borderId="4" xfId="4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0" fontId="8" fillId="0" borderId="0" xfId="0" applyFont="1"/>
    <xf numFmtId="3" fontId="4" fillId="0" borderId="0" xfId="0" applyNumberFormat="1" applyFont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5" applyFont="1" applyFill="1" applyBorder="1" applyAlignment="1">
      <alignment horizontal="center" wrapText="1"/>
    </xf>
    <xf numFmtId="0" fontId="1" fillId="0" borderId="0" xfId="5" applyFont="1" applyFill="1" applyBorder="1" applyAlignment="1">
      <alignment horizontal="center" wrapText="1"/>
    </xf>
    <xf numFmtId="3" fontId="2" fillId="0" borderId="0" xfId="5" applyNumberFormat="1" applyFont="1" applyFill="1" applyBorder="1" applyAlignment="1">
      <alignment horizontal="center" wrapText="1"/>
    </xf>
    <xf numFmtId="0" fontId="2" fillId="0" borderId="0" xfId="0" applyFont="1" applyFill="1" applyBorder="1"/>
    <xf numFmtId="0" fontId="5" fillId="0" borderId="0" xfId="5" applyFont="1" applyFill="1" applyBorder="1" applyAlignment="1">
      <alignment horizontal="center" wrapText="1"/>
    </xf>
    <xf numFmtId="0" fontId="5" fillId="0" borderId="0" xfId="4" applyFont="1" applyFill="1" applyBorder="1" applyAlignment="1">
      <alignment horizontal="center"/>
    </xf>
    <xf numFmtId="0" fontId="8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right"/>
    </xf>
    <xf numFmtId="3" fontId="8" fillId="0" borderId="0" xfId="4" applyNumberFormat="1" applyFont="1" applyFill="1" applyBorder="1" applyAlignment="1">
      <alignment horizontal="center"/>
    </xf>
    <xf numFmtId="3" fontId="1" fillId="0" borderId="0" xfId="0" applyNumberFormat="1" applyFont="1" applyBorder="1"/>
    <xf numFmtId="0" fontId="8" fillId="2" borderId="15" xfId="4" applyFont="1" applyFill="1" applyBorder="1" applyAlignment="1">
      <alignment horizontal="center"/>
    </xf>
    <xf numFmtId="0" fontId="12" fillId="0" borderId="0" xfId="0" applyNumberFormat="1" applyFont="1" applyFill="1" applyBorder="1" applyAlignment="1" applyProtection="1"/>
    <xf numFmtId="3" fontId="8" fillId="2" borderId="10" xfId="4" applyNumberFormat="1" applyFont="1" applyFill="1" applyBorder="1" applyAlignment="1">
      <alignment horizontal="center"/>
    </xf>
    <xf numFmtId="3" fontId="8" fillId="2" borderId="6" xfId="4" applyNumberFormat="1" applyFont="1" applyFill="1" applyBorder="1" applyAlignment="1">
      <alignment horizontal="center"/>
    </xf>
    <xf numFmtId="3" fontId="8" fillId="2" borderId="16" xfId="4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left"/>
    </xf>
    <xf numFmtId="9" fontId="6" fillId="0" borderId="0" xfId="4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vertical="top" wrapText="1"/>
    </xf>
    <xf numFmtId="0" fontId="1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5" applyFont="1" applyFill="1" applyBorder="1" applyAlignment="1">
      <alignment horizontal="left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9" fillId="0" borderId="18" xfId="0" applyNumberFormat="1" applyFont="1" applyFill="1" applyBorder="1" applyAlignment="1" applyProtection="1">
      <alignment horizontal="center"/>
    </xf>
    <xf numFmtId="0" fontId="2" fillId="0" borderId="18" xfId="0" applyFont="1" applyBorder="1"/>
    <xf numFmtId="0" fontId="8" fillId="0" borderId="18" xfId="0" applyNumberFormat="1" applyFont="1" applyFill="1" applyBorder="1" applyAlignment="1" applyProtection="1">
      <alignment horizontal="lef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right"/>
    </xf>
    <xf numFmtId="0" fontId="2" fillId="0" borderId="18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3" fontId="1" fillId="0" borderId="18" xfId="0" applyNumberFormat="1" applyFont="1" applyBorder="1"/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38" fontId="1" fillId="0" borderId="18" xfId="0" applyNumberFormat="1" applyFont="1" applyBorder="1" applyAlignment="1">
      <alignment horizontal="right"/>
    </xf>
    <xf numFmtId="0" fontId="10" fillId="0" borderId="18" xfId="0" applyFont="1" applyBorder="1" applyAlignment="1">
      <alignment vertical="top" wrapText="1"/>
    </xf>
    <xf numFmtId="164" fontId="2" fillId="0" borderId="18" xfId="0" applyNumberFormat="1" applyFont="1" applyFill="1" applyBorder="1" applyAlignment="1">
      <alignment horizontal="right" vertical="top" wrapText="1"/>
    </xf>
    <xf numFmtId="9" fontId="5" fillId="0" borderId="18" xfId="4" applyNumberFormat="1" applyFont="1" applyFill="1" applyBorder="1" applyAlignment="1">
      <alignment horizontal="right"/>
    </xf>
    <xf numFmtId="3" fontId="1" fillId="0" borderId="18" xfId="0" applyNumberFormat="1" applyFont="1" applyFill="1" applyBorder="1"/>
    <xf numFmtId="0" fontId="2" fillId="0" borderId="19" xfId="0" applyFont="1" applyBorder="1"/>
    <xf numFmtId="0" fontId="2" fillId="0" borderId="19" xfId="0" applyFont="1" applyFill="1" applyBorder="1"/>
    <xf numFmtId="0" fontId="8" fillId="4" borderId="6" xfId="4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vertical="top" wrapText="1"/>
    </xf>
    <xf numFmtId="0" fontId="1" fillId="3" borderId="22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/>
    </xf>
    <xf numFmtId="2" fontId="8" fillId="2" borderId="5" xfId="4" applyNumberFormat="1" applyFont="1" applyFill="1" applyBorder="1" applyAlignment="1">
      <alignment horizontal="center"/>
    </xf>
    <xf numFmtId="2" fontId="8" fillId="2" borderId="6" xfId="4" applyNumberFormat="1" applyFont="1" applyFill="1" applyBorder="1" applyAlignment="1">
      <alignment horizontal="center"/>
    </xf>
    <xf numFmtId="2" fontId="8" fillId="2" borderId="7" xfId="4" applyNumberFormat="1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3" fillId="5" borderId="23" xfId="0" applyFont="1" applyFill="1" applyBorder="1"/>
    <xf numFmtId="0" fontId="3" fillId="5" borderId="24" xfId="0" applyFont="1" applyFill="1" applyBorder="1"/>
    <xf numFmtId="0" fontId="3" fillId="5" borderId="25" xfId="0" applyFont="1" applyFill="1" applyBorder="1"/>
    <xf numFmtId="0" fontId="2" fillId="0" borderId="0" xfId="0" applyFont="1" applyBorder="1" applyAlignment="1">
      <alignment vertical="top"/>
    </xf>
    <xf numFmtId="2" fontId="8" fillId="2" borderId="15" xfId="4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4" fillId="0" borderId="0" xfId="0" applyFont="1"/>
    <xf numFmtId="172" fontId="14" fillId="0" borderId="0" xfId="1" applyNumberFormat="1" applyFont="1"/>
    <xf numFmtId="0" fontId="14" fillId="0" borderId="0" xfId="0" applyFont="1" applyFill="1"/>
    <xf numFmtId="0" fontId="1" fillId="3" borderId="26" xfId="0" applyFont="1" applyFill="1" applyBorder="1" applyAlignment="1">
      <alignment horizontal="center" wrapText="1"/>
    </xf>
    <xf numFmtId="0" fontId="2" fillId="0" borderId="27" xfId="0" applyFont="1" applyBorder="1"/>
    <xf numFmtId="0" fontId="14" fillId="0" borderId="18" xfId="0" applyFont="1" applyBorder="1"/>
    <xf numFmtId="0" fontId="1" fillId="3" borderId="23" xfId="0" applyFont="1" applyFill="1" applyBorder="1" applyAlignment="1">
      <alignment horizontal="center" wrapText="1"/>
    </xf>
    <xf numFmtId="0" fontId="3" fillId="5" borderId="28" xfId="0" applyFont="1" applyFill="1" applyBorder="1"/>
    <xf numFmtId="0" fontId="16" fillId="5" borderId="29" xfId="0" applyFont="1" applyFill="1" applyBorder="1"/>
    <xf numFmtId="0" fontId="14" fillId="5" borderId="30" xfId="0" applyFont="1" applyFill="1" applyBorder="1"/>
    <xf numFmtId="3" fontId="8" fillId="2" borderId="31" xfId="4" applyNumberFormat="1" applyFont="1" applyFill="1" applyBorder="1" applyAlignment="1">
      <alignment horizontal="center"/>
    </xf>
    <xf numFmtId="0" fontId="14" fillId="0" borderId="0" xfId="0" applyFont="1" applyFill="1" applyBorder="1"/>
    <xf numFmtId="3" fontId="8" fillId="2" borderId="32" xfId="4" applyNumberFormat="1" applyFont="1" applyFill="1" applyBorder="1" applyAlignment="1">
      <alignment horizontal="right"/>
    </xf>
    <xf numFmtId="2" fontId="8" fillId="2" borderId="21" xfId="4" applyNumberFormat="1" applyFont="1" applyFill="1" applyBorder="1" applyAlignment="1">
      <alignment horizontal="center"/>
    </xf>
    <xf numFmtId="0" fontId="16" fillId="5" borderId="24" xfId="0" applyFont="1" applyFill="1" applyBorder="1"/>
    <xf numFmtId="0" fontId="14" fillId="5" borderId="24" xfId="0" applyFont="1" applyFill="1" applyBorder="1"/>
    <xf numFmtId="0" fontId="14" fillId="5" borderId="25" xfId="0" applyFont="1" applyFill="1" applyBorder="1"/>
    <xf numFmtId="0" fontId="3" fillId="5" borderId="29" xfId="0" applyFont="1" applyFill="1" applyBorder="1"/>
    <xf numFmtId="0" fontId="2" fillId="5" borderId="29" xfId="0" applyFont="1" applyFill="1" applyBorder="1"/>
    <xf numFmtId="0" fontId="2" fillId="5" borderId="30" xfId="0" applyFont="1" applyFill="1" applyBorder="1"/>
    <xf numFmtId="0" fontId="3" fillId="5" borderId="33" xfId="0" applyFont="1" applyFill="1" applyBorder="1"/>
    <xf numFmtId="0" fontId="3" fillId="5" borderId="18" xfId="0" applyFont="1" applyFill="1" applyBorder="1"/>
    <xf numFmtId="0" fontId="8" fillId="5" borderId="25" xfId="4" applyFont="1" applyFill="1" applyBorder="1" applyAlignment="1">
      <alignment horizontal="left"/>
    </xf>
    <xf numFmtId="0" fontId="1" fillId="5" borderId="30" xfId="0" applyFont="1" applyFill="1" applyBorder="1"/>
    <xf numFmtId="0" fontId="8" fillId="5" borderId="34" xfId="4" applyFont="1" applyFill="1" applyBorder="1" applyAlignment="1">
      <alignment horizontal="left"/>
    </xf>
    <xf numFmtId="0" fontId="4" fillId="5" borderId="25" xfId="0" applyFont="1" applyFill="1" applyBorder="1"/>
    <xf numFmtId="9" fontId="8" fillId="2" borderId="35" xfId="4" applyNumberFormat="1" applyFont="1" applyFill="1" applyBorder="1" applyAlignment="1">
      <alignment horizontal="center"/>
    </xf>
    <xf numFmtId="0" fontId="8" fillId="2" borderId="35" xfId="4" applyFont="1" applyFill="1" applyBorder="1" applyAlignment="1">
      <alignment horizontal="center"/>
    </xf>
    <xf numFmtId="9" fontId="8" fillId="2" borderId="36" xfId="4" applyNumberFormat="1" applyFont="1" applyFill="1" applyBorder="1" applyAlignment="1">
      <alignment horizontal="center"/>
    </xf>
    <xf numFmtId="166" fontId="8" fillId="2" borderId="5" xfId="4" applyNumberFormat="1" applyFont="1" applyFill="1" applyBorder="1" applyAlignment="1">
      <alignment horizontal="center"/>
    </xf>
    <xf numFmtId="9" fontId="8" fillId="2" borderId="5" xfId="4" applyNumberFormat="1" applyFont="1" applyFill="1" applyBorder="1" applyAlignment="1">
      <alignment horizontal="center"/>
    </xf>
    <xf numFmtId="9" fontId="8" fillId="2" borderId="6" xfId="4" applyNumberFormat="1" applyFont="1" applyFill="1" applyBorder="1" applyAlignment="1">
      <alignment horizontal="center"/>
    </xf>
    <xf numFmtId="9" fontId="8" fillId="2" borderId="7" xfId="4" applyNumberFormat="1" applyFont="1" applyFill="1" applyBorder="1" applyAlignment="1">
      <alignment horizontal="center"/>
    </xf>
    <xf numFmtId="9" fontId="8" fillId="2" borderId="23" xfId="4" applyNumberFormat="1" applyFont="1" applyFill="1" applyBorder="1" applyAlignment="1">
      <alignment horizontal="center"/>
    </xf>
    <xf numFmtId="9" fontId="8" fillId="2" borderId="14" xfId="4" applyNumberFormat="1" applyFont="1" applyFill="1" applyBorder="1" applyAlignment="1">
      <alignment horizontal="center"/>
    </xf>
    <xf numFmtId="9" fontId="8" fillId="2" borderId="26" xfId="4" applyNumberFormat="1" applyFont="1" applyFill="1" applyBorder="1" applyAlignment="1">
      <alignment horizontal="center"/>
    </xf>
    <xf numFmtId="166" fontId="8" fillId="2" borderId="23" xfId="4" applyNumberFormat="1" applyFont="1" applyFill="1" applyBorder="1" applyAlignment="1">
      <alignment horizontal="center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/>
    <xf numFmtId="2" fontId="2" fillId="0" borderId="0" xfId="0" applyNumberFormat="1" applyFont="1" applyFill="1" applyBorder="1"/>
    <xf numFmtId="0" fontId="5" fillId="3" borderId="21" xfId="0" applyFont="1" applyFill="1" applyBorder="1" applyAlignment="1">
      <alignment horizontal="center" wrapText="1"/>
    </xf>
    <xf numFmtId="0" fontId="2" fillId="0" borderId="29" xfId="0" applyFont="1" applyBorder="1" applyAlignment="1">
      <alignment horizontal="right"/>
    </xf>
    <xf numFmtId="0" fontId="2" fillId="0" borderId="29" xfId="0" applyFont="1" applyBorder="1"/>
    <xf numFmtId="0" fontId="2" fillId="0" borderId="29" xfId="0" applyFont="1" applyBorder="1" applyAlignment="1">
      <alignment wrapText="1"/>
    </xf>
    <xf numFmtId="0" fontId="1" fillId="0" borderId="29" xfId="0" applyFont="1" applyBorder="1" applyAlignment="1">
      <alignment horizontal="right"/>
    </xf>
    <xf numFmtId="3" fontId="1" fillId="0" borderId="29" xfId="0" applyNumberFormat="1" applyFont="1" applyBorder="1"/>
    <xf numFmtId="0" fontId="2" fillId="0" borderId="29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5" fillId="0" borderId="29" xfId="4" applyFont="1" applyFill="1" applyBorder="1" applyAlignment="1">
      <alignment horizontal="left"/>
    </xf>
    <xf numFmtId="0" fontId="2" fillId="0" borderId="0" xfId="0" applyFont="1" applyBorder="1" applyAlignment="1"/>
    <xf numFmtId="0" fontId="1" fillId="0" borderId="0" xfId="0" applyFont="1" applyBorder="1" applyAlignment="1">
      <alignment horizontal="right" wrapText="1"/>
    </xf>
    <xf numFmtId="0" fontId="5" fillId="0" borderId="29" xfId="5" applyFont="1" applyFill="1" applyBorder="1" applyAlignment="1">
      <alignment horizontal="center" wrapText="1"/>
    </xf>
    <xf numFmtId="0" fontId="14" fillId="0" borderId="29" xfId="0" applyFont="1" applyBorder="1"/>
    <xf numFmtId="0" fontId="5" fillId="6" borderId="23" xfId="0" applyFont="1" applyFill="1" applyBorder="1"/>
    <xf numFmtId="0" fontId="1" fillId="6" borderId="20" xfId="0" applyFont="1" applyFill="1" applyBorder="1" applyAlignment="1">
      <alignment horizontal="right"/>
    </xf>
    <xf numFmtId="0" fontId="1" fillId="6" borderId="26" xfId="0" applyFont="1" applyFill="1" applyBorder="1" applyAlignment="1">
      <alignment horizontal="right"/>
    </xf>
    <xf numFmtId="0" fontId="1" fillId="6" borderId="14" xfId="0" applyFont="1" applyFill="1" applyBorder="1" applyAlignment="1">
      <alignment horizontal="center"/>
    </xf>
    <xf numFmtId="0" fontId="1" fillId="0" borderId="4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Fill="1" applyBorder="1" applyAlignment="1">
      <alignment horizontal="right" wrapText="1"/>
    </xf>
    <xf numFmtId="9" fontId="8" fillId="0" borderId="0" xfId="4" applyNumberFormat="1" applyFont="1" applyFill="1" applyBorder="1" applyAlignment="1">
      <alignment horizontal="center"/>
    </xf>
    <xf numFmtId="1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wrapText="1"/>
    </xf>
    <xf numFmtId="0" fontId="22" fillId="0" borderId="0" xfId="4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0" fontId="1" fillId="0" borderId="0" xfId="0" applyFont="1" applyFill="1"/>
    <xf numFmtId="0" fontId="1" fillId="0" borderId="0" xfId="0" applyFont="1" applyFill="1" applyBorder="1"/>
    <xf numFmtId="0" fontId="24" fillId="0" borderId="0" xfId="0" applyFont="1" applyFill="1" applyAlignment="1"/>
    <xf numFmtId="0" fontId="2" fillId="7" borderId="37" xfId="0" applyFont="1" applyFill="1" applyBorder="1"/>
    <xf numFmtId="0" fontId="2" fillId="7" borderId="38" xfId="0" applyFont="1" applyFill="1" applyBorder="1"/>
    <xf numFmtId="9" fontId="8" fillId="2" borderId="39" xfId="4" applyNumberFormat="1" applyFont="1" applyFill="1" applyBorder="1" applyAlignment="1">
      <alignment horizontal="center"/>
    </xf>
    <xf numFmtId="0" fontId="2" fillId="0" borderId="38" xfId="0" applyFont="1" applyBorder="1"/>
    <xf numFmtId="0" fontId="8" fillId="0" borderId="0" xfId="0" applyNumberFormat="1" applyFont="1" applyFill="1" applyBorder="1" applyAlignment="1" applyProtection="1">
      <alignment horizontal="right"/>
    </xf>
    <xf numFmtId="0" fontId="1" fillId="7" borderId="23" xfId="0" applyFont="1" applyFill="1" applyBorder="1" applyAlignment="1">
      <alignment horizontal="center" wrapText="1"/>
    </xf>
    <xf numFmtId="0" fontId="1" fillId="7" borderId="14" xfId="0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right" vertical="top" wrapText="1"/>
    </xf>
    <xf numFmtId="38" fontId="2" fillId="0" borderId="0" xfId="0" applyNumberFormat="1" applyFont="1" applyFill="1" applyBorder="1" applyAlignment="1">
      <alignment horizontal="right"/>
    </xf>
    <xf numFmtId="38" fontId="2" fillId="0" borderId="0" xfId="0" applyNumberFormat="1" applyFont="1" applyFill="1" applyBorder="1"/>
    <xf numFmtId="0" fontId="1" fillId="0" borderId="8" xfId="0" applyFont="1" applyBorder="1" applyAlignment="1">
      <alignment horizontal="center" vertical="top" wrapText="1"/>
    </xf>
    <xf numFmtId="3" fontId="8" fillId="2" borderId="8" xfId="4" applyNumberFormat="1" applyFont="1" applyFill="1" applyBorder="1" applyAlignment="1">
      <alignment horizontal="center"/>
    </xf>
    <xf numFmtId="0" fontId="2" fillId="0" borderId="0" xfId="0" quotePrefix="1" applyFont="1" applyBorder="1"/>
    <xf numFmtId="0" fontId="5" fillId="3" borderId="12" xfId="0" applyFont="1" applyFill="1" applyBorder="1" applyAlignment="1">
      <alignment horizontal="center" vertical="top" wrapText="1"/>
    </xf>
    <xf numFmtId="0" fontId="5" fillId="3" borderId="40" xfId="0" applyFont="1" applyFill="1" applyBorder="1" applyAlignment="1">
      <alignment horizontal="center" vertical="top" wrapText="1"/>
    </xf>
    <xf numFmtId="3" fontId="8" fillId="2" borderId="41" xfId="4" applyNumberFormat="1" applyFont="1" applyFill="1" applyBorder="1" applyAlignment="1">
      <alignment horizontal="center"/>
    </xf>
    <xf numFmtId="3" fontId="8" fillId="2" borderId="35" xfId="4" applyNumberFormat="1" applyFont="1" applyFill="1" applyBorder="1" applyAlignment="1">
      <alignment horizontal="center"/>
    </xf>
    <xf numFmtId="3" fontId="8" fillId="2" borderId="42" xfId="4" applyNumberFormat="1" applyFont="1" applyFill="1" applyBorder="1" applyAlignment="1">
      <alignment horizontal="center"/>
    </xf>
    <xf numFmtId="3" fontId="8" fillId="2" borderId="43" xfId="4" applyNumberFormat="1" applyFont="1" applyFill="1" applyBorder="1" applyAlignment="1">
      <alignment horizontal="center"/>
    </xf>
    <xf numFmtId="3" fontId="8" fillId="2" borderId="17" xfId="4" applyNumberFormat="1" applyFont="1" applyFill="1" applyBorder="1" applyAlignment="1">
      <alignment horizontal="center"/>
    </xf>
    <xf numFmtId="3" fontId="8" fillId="2" borderId="44" xfId="4" applyNumberFormat="1" applyFont="1" applyFill="1" applyBorder="1" applyAlignment="1">
      <alignment horizontal="center"/>
    </xf>
    <xf numFmtId="0" fontId="10" fillId="0" borderId="0" xfId="0" applyFont="1" applyBorder="1"/>
    <xf numFmtId="0" fontId="12" fillId="0" borderId="19" xfId="0" applyNumberFormat="1" applyFont="1" applyFill="1" applyBorder="1" applyAlignment="1" applyProtection="1"/>
    <xf numFmtId="0" fontId="2" fillId="0" borderId="18" xfId="0" applyFont="1" applyFill="1" applyBorder="1"/>
    <xf numFmtId="0" fontId="2" fillId="0" borderId="18" xfId="5" applyFont="1" applyFill="1" applyBorder="1" applyAlignment="1">
      <alignment horizontal="center" wrapText="1"/>
    </xf>
    <xf numFmtId="3" fontId="2" fillId="0" borderId="18" xfId="5" applyNumberFormat="1" applyFont="1" applyFill="1" applyBorder="1" applyAlignment="1">
      <alignment horizontal="center" wrapText="1"/>
    </xf>
    <xf numFmtId="0" fontId="12" fillId="0" borderId="18" xfId="0" applyNumberFormat="1" applyFont="1" applyFill="1" applyBorder="1" applyAlignment="1" applyProtection="1"/>
    <xf numFmtId="0" fontId="12" fillId="0" borderId="27" xfId="0" applyNumberFormat="1" applyFont="1" applyFill="1" applyBorder="1" applyAlignment="1" applyProtection="1"/>
    <xf numFmtId="3" fontId="2" fillId="4" borderId="45" xfId="0" applyNumberFormat="1" applyFont="1" applyFill="1" applyBorder="1" applyAlignment="1" applyProtection="1">
      <alignment horizontal="right"/>
      <protection locked="0"/>
    </xf>
    <xf numFmtId="3" fontId="2" fillId="4" borderId="46" xfId="0" applyNumberFormat="1" applyFont="1" applyFill="1" applyBorder="1" applyAlignment="1" applyProtection="1">
      <alignment horizontal="right"/>
      <protection locked="0"/>
    </xf>
    <xf numFmtId="3" fontId="2" fillId="4" borderId="6" xfId="0" applyNumberFormat="1" applyFont="1" applyFill="1" applyBorder="1" applyAlignment="1" applyProtection="1">
      <alignment horizontal="right"/>
      <protection locked="0"/>
    </xf>
    <xf numFmtId="3" fontId="2" fillId="4" borderId="32" xfId="0" applyNumberFormat="1" applyFont="1" applyFill="1" applyBorder="1" applyAlignment="1" applyProtection="1">
      <alignment horizontal="right"/>
      <protection locked="0"/>
    </xf>
    <xf numFmtId="3" fontId="2" fillId="4" borderId="7" xfId="0" applyNumberFormat="1" applyFont="1" applyFill="1" applyBorder="1" applyAlignment="1" applyProtection="1">
      <alignment horizontal="right"/>
      <protection locked="0"/>
    </xf>
    <xf numFmtId="3" fontId="2" fillId="4" borderId="31" xfId="0" applyNumberFormat="1" applyFont="1" applyFill="1" applyBorder="1" applyAlignment="1" applyProtection="1">
      <alignment horizontal="right"/>
      <protection locked="0"/>
    </xf>
    <xf numFmtId="0" fontId="2" fillId="8" borderId="6" xfId="0" applyFont="1" applyFill="1" applyBorder="1" applyProtection="1">
      <protection locked="0"/>
    </xf>
    <xf numFmtId="0" fontId="2" fillId="0" borderId="0" xfId="0" applyFont="1" applyProtection="1">
      <protection locked="0"/>
    </xf>
    <xf numFmtId="3" fontId="2" fillId="4" borderId="36" xfId="0" applyNumberFormat="1" applyFont="1" applyFill="1" applyBorder="1" applyAlignment="1" applyProtection="1">
      <alignment horizontal="center"/>
      <protection locked="0"/>
    </xf>
    <xf numFmtId="165" fontId="2" fillId="4" borderId="5" xfId="0" applyNumberFormat="1" applyFont="1" applyFill="1" applyBorder="1" applyAlignment="1" applyProtection="1">
      <alignment horizontal="right" vertical="top" wrapText="1"/>
      <protection locked="0"/>
    </xf>
    <xf numFmtId="165" fontId="2" fillId="4" borderId="47" xfId="0" applyNumberFormat="1" applyFont="1" applyFill="1" applyBorder="1" applyAlignment="1" applyProtection="1">
      <alignment horizontal="right" vertical="top" wrapText="1"/>
      <protection locked="0"/>
    </xf>
    <xf numFmtId="165" fontId="2" fillId="4" borderId="6" xfId="0" applyNumberFormat="1" applyFont="1" applyFill="1" applyBorder="1" applyAlignment="1" applyProtection="1">
      <alignment horizontal="right" vertical="top" wrapText="1"/>
      <protection locked="0"/>
    </xf>
    <xf numFmtId="165" fontId="2" fillId="4" borderId="32" xfId="0" applyNumberFormat="1" applyFont="1" applyFill="1" applyBorder="1" applyAlignment="1" applyProtection="1">
      <alignment horizontal="right" vertical="top" wrapText="1"/>
      <protection locked="0"/>
    </xf>
    <xf numFmtId="165" fontId="2" fillId="4" borderId="7" xfId="0" applyNumberFormat="1" applyFont="1" applyFill="1" applyBorder="1" applyAlignment="1" applyProtection="1">
      <alignment horizontal="right" vertical="top" wrapText="1"/>
      <protection locked="0"/>
    </xf>
    <xf numFmtId="165" fontId="2" fillId="4" borderId="31" xfId="0" applyNumberFormat="1" applyFont="1" applyFill="1" applyBorder="1" applyAlignment="1" applyProtection="1">
      <alignment horizontal="right" vertical="top" wrapText="1"/>
      <protection locked="0"/>
    </xf>
    <xf numFmtId="165" fontId="2" fillId="4" borderId="20" xfId="0" applyNumberFormat="1" applyFont="1" applyFill="1" applyBorder="1" applyAlignment="1" applyProtection="1">
      <alignment horizontal="right" vertical="top" wrapText="1"/>
      <protection locked="0"/>
    </xf>
    <xf numFmtId="165" fontId="2" fillId="4" borderId="14" xfId="0" applyNumberFormat="1" applyFont="1" applyFill="1" applyBorder="1" applyAlignment="1" applyProtection="1">
      <alignment horizontal="right" vertical="top" wrapText="1"/>
      <protection locked="0"/>
    </xf>
    <xf numFmtId="164" fontId="2" fillId="4" borderId="5" xfId="0" applyNumberFormat="1" applyFont="1" applyFill="1" applyBorder="1" applyAlignment="1" applyProtection="1">
      <alignment horizontal="center" vertical="top" wrapText="1"/>
      <protection locked="0"/>
    </xf>
    <xf numFmtId="164" fontId="2" fillId="4" borderId="47" xfId="0" applyNumberFormat="1" applyFont="1" applyFill="1" applyBorder="1" applyAlignment="1" applyProtection="1">
      <alignment horizontal="center" vertical="top" wrapText="1"/>
      <protection locked="0"/>
    </xf>
    <xf numFmtId="164" fontId="2" fillId="4" borderId="6" xfId="0" applyNumberFormat="1" applyFont="1" applyFill="1" applyBorder="1" applyAlignment="1" applyProtection="1">
      <alignment horizontal="center" vertical="top" wrapText="1"/>
      <protection locked="0"/>
    </xf>
    <xf numFmtId="164" fontId="2" fillId="4" borderId="32" xfId="0" applyNumberFormat="1" applyFont="1" applyFill="1" applyBorder="1" applyAlignment="1" applyProtection="1">
      <alignment horizontal="center" vertical="top" wrapText="1"/>
      <protection locked="0"/>
    </xf>
    <xf numFmtId="164" fontId="2" fillId="4" borderId="7" xfId="0" applyNumberFormat="1" applyFont="1" applyFill="1" applyBorder="1" applyAlignment="1" applyProtection="1">
      <alignment horizontal="center" vertical="top" wrapText="1"/>
      <protection locked="0"/>
    </xf>
    <xf numFmtId="164" fontId="2" fillId="4" borderId="31" xfId="0" applyNumberFormat="1" applyFont="1" applyFill="1" applyBorder="1" applyAlignment="1" applyProtection="1">
      <alignment horizontal="center" vertical="top" wrapText="1"/>
      <protection locked="0"/>
    </xf>
    <xf numFmtId="164" fontId="2" fillId="4" borderId="47" xfId="0" applyNumberFormat="1" applyFont="1" applyFill="1" applyBorder="1" applyAlignment="1" applyProtection="1">
      <alignment horizontal="right" vertical="top" wrapText="1"/>
      <protection locked="0"/>
    </xf>
    <xf numFmtId="164" fontId="2" fillId="4" borderId="32" xfId="0" applyNumberFormat="1" applyFont="1" applyFill="1" applyBorder="1" applyAlignment="1" applyProtection="1">
      <alignment horizontal="right" vertical="top" wrapText="1"/>
      <protection locked="0"/>
    </xf>
    <xf numFmtId="164" fontId="2" fillId="4" borderId="48" xfId="0" applyNumberFormat="1" applyFont="1" applyFill="1" applyBorder="1" applyAlignment="1" applyProtection="1">
      <alignment horizontal="right" vertical="top" wrapText="1"/>
      <protection locked="0"/>
    </xf>
    <xf numFmtId="3" fontId="2" fillId="4" borderId="47" xfId="0" applyNumberFormat="1" applyFont="1" applyFill="1" applyBorder="1" applyAlignment="1" applyProtection="1">
      <alignment horizontal="right" vertical="top" wrapText="1"/>
      <protection locked="0"/>
    </xf>
    <xf numFmtId="3" fontId="2" fillId="4" borderId="32" xfId="0" applyNumberFormat="1" applyFont="1" applyFill="1" applyBorder="1" applyAlignment="1" applyProtection="1">
      <alignment horizontal="right" vertical="top" wrapText="1"/>
      <protection locked="0"/>
    </xf>
    <xf numFmtId="3" fontId="2" fillId="4" borderId="49" xfId="0" applyNumberFormat="1" applyFont="1" applyFill="1" applyBorder="1" applyAlignment="1" applyProtection="1">
      <alignment horizontal="right" vertical="top" wrapText="1"/>
      <protection locked="0"/>
    </xf>
    <xf numFmtId="3" fontId="2" fillId="4" borderId="42" xfId="0" applyNumberFormat="1" applyFont="1" applyFill="1" applyBorder="1" applyAlignment="1" applyProtection="1">
      <alignment horizontal="right" vertical="top" wrapText="1"/>
      <protection locked="0"/>
    </xf>
    <xf numFmtId="3" fontId="2" fillId="4" borderId="12" xfId="0" applyNumberFormat="1" applyFont="1" applyFill="1" applyBorder="1" applyAlignment="1" applyProtection="1">
      <alignment horizontal="right" vertical="top" wrapText="1"/>
      <protection locked="0"/>
    </xf>
    <xf numFmtId="0" fontId="5" fillId="2" borderId="6" xfId="4" applyFont="1" applyFill="1" applyBorder="1" applyAlignment="1" applyProtection="1">
      <alignment horizontal="center"/>
      <protection locked="0"/>
    </xf>
    <xf numFmtId="3" fontId="2" fillId="0" borderId="10" xfId="0" applyNumberFormat="1" applyFont="1" applyBorder="1" applyAlignment="1" applyProtection="1">
      <alignment horizontal="right"/>
      <protection hidden="1"/>
    </xf>
    <xf numFmtId="1" fontId="2" fillId="0" borderId="45" xfId="0" applyNumberFormat="1" applyFont="1" applyBorder="1" applyAlignment="1" applyProtection="1">
      <alignment horizontal="right"/>
      <protection hidden="1"/>
    </xf>
    <xf numFmtId="3" fontId="2" fillId="0" borderId="47" xfId="0" applyNumberFormat="1" applyFont="1" applyBorder="1" applyAlignment="1" applyProtection="1">
      <alignment horizontal="right"/>
      <protection hidden="1"/>
    </xf>
    <xf numFmtId="3" fontId="2" fillId="0" borderId="6" xfId="0" applyNumberFormat="1" applyFont="1" applyBorder="1" applyProtection="1">
      <protection hidden="1"/>
    </xf>
    <xf numFmtId="1" fontId="2" fillId="0" borderId="6" xfId="0" applyNumberFormat="1" applyFont="1" applyBorder="1" applyAlignment="1" applyProtection="1">
      <alignment horizontal="right"/>
      <protection hidden="1"/>
    </xf>
    <xf numFmtId="3" fontId="2" fillId="0" borderId="32" xfId="0" applyNumberFormat="1" applyFont="1" applyBorder="1" applyProtection="1">
      <protection hidden="1"/>
    </xf>
    <xf numFmtId="3" fontId="2" fillId="0" borderId="7" xfId="0" applyNumberFormat="1" applyFont="1" applyBorder="1" applyProtection="1">
      <protection hidden="1"/>
    </xf>
    <xf numFmtId="1" fontId="2" fillId="0" borderId="7" xfId="0" applyNumberFormat="1" applyFont="1" applyBorder="1" applyAlignment="1" applyProtection="1">
      <alignment horizontal="right"/>
      <protection hidden="1"/>
    </xf>
    <xf numFmtId="3" fontId="2" fillId="0" borderId="31" xfId="0" applyNumberFormat="1" applyFont="1" applyBorder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3" fontId="1" fillId="0" borderId="36" xfId="0" applyNumberFormat="1" applyFont="1" applyBorder="1" applyProtection="1">
      <protection hidden="1"/>
    </xf>
    <xf numFmtId="173" fontId="2" fillId="0" borderId="1" xfId="0" applyNumberFormat="1" applyFont="1" applyBorder="1" applyAlignment="1" applyProtection="1">
      <alignment horizontal="center"/>
      <protection hidden="1"/>
    </xf>
    <xf numFmtId="1" fontId="2" fillId="0" borderId="6" xfId="0" applyNumberFormat="1" applyFont="1" applyBorder="1" applyAlignment="1" applyProtection="1">
      <alignment horizontal="center"/>
      <protection hidden="1"/>
    </xf>
    <xf numFmtId="173" fontId="2" fillId="0" borderId="2" xfId="0" applyNumberFormat="1" applyFont="1" applyBorder="1" applyAlignment="1" applyProtection="1">
      <alignment horizontal="center"/>
      <protection hidden="1"/>
    </xf>
    <xf numFmtId="1" fontId="2" fillId="0" borderId="7" xfId="0" applyNumberFormat="1" applyFont="1" applyBorder="1" applyAlignment="1" applyProtection="1">
      <alignment horizontal="center"/>
      <protection hidden="1"/>
    </xf>
    <xf numFmtId="3" fontId="2" fillId="0" borderId="6" xfId="0" applyNumberFormat="1" applyFont="1" applyBorder="1" applyAlignment="1" applyProtection="1">
      <alignment horizontal="right" wrapText="1"/>
      <protection hidden="1"/>
    </xf>
    <xf numFmtId="1" fontId="2" fillId="0" borderId="6" xfId="0" applyNumberFormat="1" applyFont="1" applyBorder="1" applyAlignment="1" applyProtection="1">
      <alignment horizontal="right" wrapText="1"/>
      <protection hidden="1"/>
    </xf>
    <xf numFmtId="3" fontId="2" fillId="0" borderId="7" xfId="0" applyNumberFormat="1" applyFont="1" applyBorder="1" applyAlignment="1" applyProtection="1">
      <alignment horizontal="right" wrapText="1"/>
      <protection hidden="1"/>
    </xf>
    <xf numFmtId="1" fontId="2" fillId="0" borderId="7" xfId="0" applyNumberFormat="1" applyFont="1" applyBorder="1" applyAlignment="1" applyProtection="1">
      <alignment horizontal="right"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horizontal="right"/>
      <protection hidden="1"/>
    </xf>
    <xf numFmtId="3" fontId="2" fillId="0" borderId="44" xfId="0" applyNumberFormat="1" applyFont="1" applyBorder="1" applyProtection="1">
      <protection hidden="1"/>
    </xf>
    <xf numFmtId="3" fontId="2" fillId="0" borderId="5" xfId="0" applyNumberFormat="1" applyFont="1" applyBorder="1" applyAlignment="1" applyProtection="1">
      <alignment horizontal="right" wrapText="1"/>
      <protection hidden="1"/>
    </xf>
    <xf numFmtId="1" fontId="2" fillId="0" borderId="10" xfId="0" applyNumberFormat="1" applyFont="1" applyBorder="1" applyAlignment="1" applyProtection="1">
      <alignment horizontal="right" wrapText="1"/>
      <protection hidden="1"/>
    </xf>
    <xf numFmtId="3" fontId="2" fillId="0" borderId="47" xfId="0" applyNumberFormat="1" applyFont="1" applyBorder="1" applyProtection="1">
      <protection hidden="1"/>
    </xf>
    <xf numFmtId="3" fontId="8" fillId="0" borderId="35" xfId="4" applyNumberFormat="1" applyFont="1" applyFill="1" applyBorder="1" applyAlignment="1" applyProtection="1">
      <alignment horizontal="right"/>
      <protection hidden="1"/>
    </xf>
    <xf numFmtId="3" fontId="1" fillId="0" borderId="14" xfId="0" applyNumberFormat="1" applyFont="1" applyBorder="1" applyProtection="1">
      <protection hidden="1"/>
    </xf>
    <xf numFmtId="3" fontId="2" fillId="0" borderId="5" xfId="0" applyNumberFormat="1" applyFont="1" applyBorder="1" applyAlignment="1" applyProtection="1">
      <alignment horizontal="right"/>
      <protection hidden="1"/>
    </xf>
    <xf numFmtId="38" fontId="2" fillId="0" borderId="5" xfId="0" applyNumberFormat="1" applyFont="1" applyBorder="1" applyAlignment="1" applyProtection="1">
      <alignment horizontal="right"/>
      <protection hidden="1"/>
    </xf>
    <xf numFmtId="38" fontId="2" fillId="0" borderId="47" xfId="0" applyNumberFormat="1" applyFont="1" applyBorder="1" applyProtection="1">
      <protection hidden="1"/>
    </xf>
    <xf numFmtId="3" fontId="2" fillId="0" borderId="6" xfId="0" applyNumberFormat="1" applyFont="1" applyBorder="1" applyAlignment="1" applyProtection="1">
      <alignment horizontal="right"/>
      <protection hidden="1"/>
    </xf>
    <xf numFmtId="38" fontId="2" fillId="0" borderId="6" xfId="0" applyNumberFormat="1" applyFont="1" applyBorder="1" applyAlignment="1" applyProtection="1">
      <alignment horizontal="right"/>
      <protection hidden="1"/>
    </xf>
    <xf numFmtId="38" fontId="2" fillId="0" borderId="32" xfId="0" applyNumberFormat="1" applyFont="1" applyBorder="1" applyProtection="1">
      <protection hidden="1"/>
    </xf>
    <xf numFmtId="3" fontId="2" fillId="0" borderId="7" xfId="0" applyNumberFormat="1" applyFont="1" applyBorder="1" applyAlignment="1" applyProtection="1">
      <alignment horizontal="right"/>
      <protection hidden="1"/>
    </xf>
    <xf numFmtId="38" fontId="2" fillId="0" borderId="7" xfId="0" applyNumberFormat="1" applyFont="1" applyBorder="1" applyAlignment="1" applyProtection="1">
      <alignment horizontal="right"/>
      <protection hidden="1"/>
    </xf>
    <xf numFmtId="38" fontId="2" fillId="0" borderId="31" xfId="0" applyNumberFormat="1" applyFont="1" applyBorder="1" applyProtection="1">
      <protection hidden="1"/>
    </xf>
    <xf numFmtId="38" fontId="1" fillId="0" borderId="44" xfId="0" applyNumberFormat="1" applyFont="1" applyBorder="1" applyProtection="1">
      <protection hidden="1"/>
    </xf>
    <xf numFmtId="3" fontId="2" fillId="0" borderId="20" xfId="0" applyNumberFormat="1" applyFont="1" applyBorder="1" applyAlignment="1" applyProtection="1">
      <alignment horizontal="right"/>
      <protection hidden="1"/>
    </xf>
    <xf numFmtId="38" fontId="2" fillId="0" borderId="20" xfId="0" applyNumberFormat="1" applyFont="1" applyBorder="1" applyAlignment="1" applyProtection="1">
      <alignment horizontal="right"/>
      <protection hidden="1"/>
    </xf>
    <xf numFmtId="1" fontId="2" fillId="0" borderId="20" xfId="0" applyNumberFormat="1" applyFont="1" applyBorder="1" applyAlignment="1" applyProtection="1">
      <alignment horizontal="right"/>
      <protection hidden="1"/>
    </xf>
    <xf numFmtId="38" fontId="2" fillId="0" borderId="14" xfId="0" applyNumberFormat="1" applyFont="1" applyBorder="1" applyProtection="1">
      <protection hidden="1"/>
    </xf>
    <xf numFmtId="3" fontId="2" fillId="0" borderId="5" xfId="0" applyNumberFormat="1" applyFont="1" applyBorder="1" applyProtection="1">
      <protection hidden="1"/>
    </xf>
    <xf numFmtId="3" fontId="2" fillId="0" borderId="32" xfId="0" applyNumberFormat="1" applyFont="1" applyBorder="1" applyAlignment="1" applyProtection="1">
      <alignment horizontal="right"/>
      <protection hidden="1"/>
    </xf>
    <xf numFmtId="3" fontId="2" fillId="0" borderId="31" xfId="0" applyNumberFormat="1" applyFont="1" applyBorder="1" applyAlignment="1" applyProtection="1">
      <alignment horizontal="right"/>
      <protection hidden="1"/>
    </xf>
    <xf numFmtId="38" fontId="1" fillId="0" borderId="36" xfId="0" applyNumberFormat="1" applyFont="1" applyBorder="1" applyAlignment="1" applyProtection="1">
      <alignment horizontal="right"/>
      <protection hidden="1"/>
    </xf>
    <xf numFmtId="3" fontId="2" fillId="0" borderId="4" xfId="0" applyNumberFormat="1" applyFont="1" applyBorder="1" applyProtection="1">
      <protection hidden="1"/>
    </xf>
    <xf numFmtId="3" fontId="2" fillId="0" borderId="1" xfId="0" applyNumberFormat="1" applyFont="1" applyBorder="1" applyProtection="1">
      <protection hidden="1"/>
    </xf>
    <xf numFmtId="3" fontId="2" fillId="0" borderId="2" xfId="0" applyNumberFormat="1" applyFont="1" applyBorder="1" applyProtection="1">
      <protection hidden="1"/>
    </xf>
    <xf numFmtId="3" fontId="2" fillId="0" borderId="11" xfId="0" applyNumberFormat="1" applyFont="1" applyBorder="1" applyProtection="1">
      <protection hidden="1"/>
    </xf>
    <xf numFmtId="3" fontId="2" fillId="0" borderId="50" xfId="0" applyNumberFormat="1" applyFont="1" applyFill="1" applyBorder="1" applyProtection="1">
      <protection hidden="1"/>
    </xf>
    <xf numFmtId="3" fontId="2" fillId="0" borderId="40" xfId="0" applyNumberFormat="1" applyFont="1" applyFill="1" applyBorder="1" applyProtection="1">
      <protection hidden="1"/>
    </xf>
    <xf numFmtId="3" fontId="1" fillId="0" borderId="36" xfId="0" applyNumberFormat="1" applyFont="1" applyFill="1" applyBorder="1" applyProtection="1">
      <protection hidden="1"/>
    </xf>
    <xf numFmtId="3" fontId="2" fillId="0" borderId="51" xfId="0" applyNumberFormat="1" applyFont="1" applyBorder="1" applyProtection="1">
      <protection hidden="1"/>
    </xf>
    <xf numFmtId="3" fontId="2" fillId="0" borderId="52" xfId="0" applyNumberFormat="1" applyFont="1" applyBorder="1" applyProtection="1">
      <protection hidden="1"/>
    </xf>
    <xf numFmtId="3" fontId="2" fillId="0" borderId="53" xfId="0" applyNumberFormat="1" applyFont="1" applyBorder="1" applyProtection="1">
      <protection hidden="1"/>
    </xf>
    <xf numFmtId="3" fontId="2" fillId="0" borderId="54" xfId="0" applyNumberFormat="1" applyFont="1" applyFill="1" applyBorder="1" applyProtection="1">
      <protection hidden="1"/>
    </xf>
    <xf numFmtId="3" fontId="2" fillId="0" borderId="22" xfId="0" applyNumberFormat="1" applyFont="1" applyBorder="1" applyAlignment="1" applyProtection="1">
      <alignment horizontal="right"/>
      <protection hidden="1"/>
    </xf>
    <xf numFmtId="3" fontId="2" fillId="0" borderId="44" xfId="0" applyNumberFormat="1" applyFont="1" applyFill="1" applyBorder="1" applyAlignment="1" applyProtection="1">
      <alignment horizontal="right"/>
      <protection hidden="1"/>
    </xf>
    <xf numFmtId="3" fontId="8" fillId="0" borderId="5" xfId="0" applyNumberFormat="1" applyFont="1" applyFill="1" applyBorder="1" applyAlignment="1" applyProtection="1">
      <alignment horizontal="right"/>
      <protection hidden="1"/>
    </xf>
    <xf numFmtId="3" fontId="8" fillId="0" borderId="6" xfId="0" applyNumberFormat="1" applyFont="1" applyFill="1" applyBorder="1" applyAlignment="1" applyProtection="1">
      <alignment horizontal="right"/>
      <protection hidden="1"/>
    </xf>
    <xf numFmtId="3" fontId="8" fillId="0" borderId="7" xfId="0" applyNumberFormat="1" applyFont="1" applyFill="1" applyBorder="1" applyAlignment="1" applyProtection="1">
      <alignment horizontal="right"/>
      <protection hidden="1"/>
    </xf>
    <xf numFmtId="3" fontId="8" fillId="0" borderId="47" xfId="0" applyNumberFormat="1" applyFont="1" applyBorder="1" applyAlignment="1" applyProtection="1">
      <alignment horizontal="right"/>
      <protection hidden="1"/>
    </xf>
    <xf numFmtId="3" fontId="8" fillId="0" borderId="32" xfId="0" applyNumberFormat="1" applyFont="1" applyBorder="1" applyAlignment="1" applyProtection="1">
      <alignment horizontal="right"/>
      <protection hidden="1"/>
    </xf>
    <xf numFmtId="3" fontId="8" fillId="0" borderId="31" xfId="0" applyNumberFormat="1" applyFont="1" applyBorder="1" applyAlignment="1" applyProtection="1">
      <alignment horizontal="right"/>
      <protection hidden="1"/>
    </xf>
    <xf numFmtId="3" fontId="8" fillId="0" borderId="44" xfId="0" applyNumberFormat="1" applyFont="1" applyFill="1" applyBorder="1" applyAlignment="1" applyProtection="1">
      <alignment horizontal="right"/>
      <protection hidden="1"/>
    </xf>
    <xf numFmtId="3" fontId="8" fillId="0" borderId="55" xfId="0" applyNumberFormat="1" applyFont="1" applyFill="1" applyBorder="1" applyAlignment="1" applyProtection="1">
      <alignment horizontal="right"/>
      <protection hidden="1"/>
    </xf>
    <xf numFmtId="3" fontId="8" fillId="0" borderId="40" xfId="0" applyNumberFormat="1" applyFont="1" applyFill="1" applyBorder="1" applyAlignment="1" applyProtection="1">
      <alignment horizontal="right"/>
      <protection hidden="1"/>
    </xf>
    <xf numFmtId="3" fontId="5" fillId="0" borderId="36" xfId="0" applyNumberFormat="1" applyFont="1" applyFill="1" applyBorder="1" applyAlignment="1" applyProtection="1">
      <alignment horizontal="right"/>
      <protection hidden="1"/>
    </xf>
    <xf numFmtId="3" fontId="2" fillId="0" borderId="46" xfId="0" applyNumberFormat="1" applyFont="1" applyFill="1" applyBorder="1" applyAlignment="1" applyProtection="1">
      <alignment horizontal="right" vertical="top" wrapText="1"/>
      <protection hidden="1"/>
    </xf>
    <xf numFmtId="3" fontId="2" fillId="0" borderId="55" xfId="0" applyNumberFormat="1" applyFont="1" applyBorder="1" applyProtection="1">
      <protection hidden="1"/>
    </xf>
    <xf numFmtId="3" fontId="2" fillId="0" borderId="56" xfId="0" applyNumberFormat="1" applyFont="1" applyBorder="1" applyProtection="1">
      <protection hidden="1"/>
    </xf>
    <xf numFmtId="3" fontId="1" fillId="0" borderId="8" xfId="0" applyNumberFormat="1" applyFont="1" applyBorder="1" applyProtection="1">
      <protection hidden="1"/>
    </xf>
    <xf numFmtId="3" fontId="2" fillId="0" borderId="49" xfId="0" applyNumberFormat="1" applyFont="1" applyFill="1" applyBorder="1" applyAlignment="1" applyProtection="1">
      <alignment horizontal="right" vertical="top" wrapText="1"/>
      <protection hidden="1"/>
    </xf>
    <xf numFmtId="3" fontId="2" fillId="0" borderId="42" xfId="0" applyNumberFormat="1" applyFont="1" applyFill="1" applyBorder="1" applyAlignment="1" applyProtection="1">
      <alignment horizontal="right" vertical="top" wrapText="1"/>
      <protection hidden="1"/>
    </xf>
    <xf numFmtId="3" fontId="2" fillId="0" borderId="12" xfId="0" applyNumberFormat="1" applyFont="1" applyFill="1" applyBorder="1" applyAlignment="1" applyProtection="1">
      <alignment horizontal="right" vertical="top" wrapText="1"/>
      <protection hidden="1"/>
    </xf>
    <xf numFmtId="3" fontId="1" fillId="0" borderId="26" xfId="0" applyNumberFormat="1" applyFont="1" applyBorder="1" applyProtection="1">
      <protection hidden="1"/>
    </xf>
    <xf numFmtId="3" fontId="2" fillId="0" borderId="32" xfId="0" applyNumberFormat="1" applyFont="1" applyFill="1" applyBorder="1" applyAlignment="1" applyProtection="1">
      <alignment horizontal="right" vertical="top" wrapText="1"/>
      <protection hidden="1"/>
    </xf>
    <xf numFmtId="0" fontId="3" fillId="0" borderId="0" xfId="0" applyFont="1" applyFill="1" applyBorder="1" applyAlignment="1"/>
    <xf numFmtId="0" fontId="23" fillId="0" borderId="0" xfId="0" applyFont="1" applyFill="1" applyBorder="1" applyAlignment="1">
      <alignment horizontal="left"/>
    </xf>
    <xf numFmtId="38" fontId="2" fillId="0" borderId="18" xfId="0" applyNumberFormat="1" applyFont="1" applyBorder="1"/>
    <xf numFmtId="3" fontId="2" fillId="0" borderId="0" xfId="0" applyNumberFormat="1" applyFont="1"/>
    <xf numFmtId="0" fontId="1" fillId="0" borderId="0" xfId="0" applyFont="1" applyFill="1" applyBorder="1" applyAlignment="1"/>
    <xf numFmtId="0" fontId="23" fillId="0" borderId="0" xfId="0" applyFont="1" applyFill="1" applyBorder="1" applyAlignment="1"/>
    <xf numFmtId="0" fontId="1" fillId="0" borderId="19" xfId="0" applyFont="1" applyFill="1" applyBorder="1"/>
    <xf numFmtId="0" fontId="2" fillId="0" borderId="19" xfId="5" applyFont="1" applyFill="1" applyBorder="1" applyAlignment="1">
      <alignment horizontal="center" wrapText="1"/>
    </xf>
    <xf numFmtId="0" fontId="3" fillId="0" borderId="19" xfId="0" applyFont="1" applyFill="1" applyBorder="1" applyAlignment="1"/>
    <xf numFmtId="0" fontId="1" fillId="0" borderId="19" xfId="0" applyFont="1" applyFill="1" applyBorder="1" applyAlignment="1"/>
    <xf numFmtId="0" fontId="23" fillId="0" borderId="19" xfId="0" applyFont="1" applyFill="1" applyBorder="1" applyAlignment="1"/>
    <xf numFmtId="0" fontId="23" fillId="0" borderId="19" xfId="0" applyFont="1" applyFill="1" applyBorder="1" applyAlignment="1">
      <alignment horizontal="left"/>
    </xf>
    <xf numFmtId="0" fontId="2" fillId="0" borderId="19" xfId="0" applyFont="1" applyFill="1" applyBorder="1" applyAlignment="1">
      <alignment vertical="top"/>
    </xf>
    <xf numFmtId="3" fontId="2" fillId="0" borderId="57" xfId="0" applyNumberFormat="1" applyFont="1" applyBorder="1" applyProtection="1">
      <protection hidden="1"/>
    </xf>
    <xf numFmtId="3" fontId="1" fillId="0" borderId="44" xfId="0" applyNumberFormat="1" applyFont="1" applyBorder="1" applyProtection="1">
      <protection hidden="1"/>
    </xf>
    <xf numFmtId="0" fontId="5" fillId="4" borderId="6" xfId="4" applyFont="1" applyFill="1" applyBorder="1" applyAlignment="1" applyProtection="1">
      <alignment horizontal="center"/>
      <protection locked="0"/>
    </xf>
    <xf numFmtId="1" fontId="2" fillId="0" borderId="8" xfId="1" applyNumberFormat="1" applyFont="1" applyBorder="1" applyProtection="1">
      <protection hidden="1"/>
    </xf>
    <xf numFmtId="1" fontId="2" fillId="0" borderId="36" xfId="1" applyNumberFormat="1" applyFont="1" applyBorder="1" applyProtection="1">
      <protection hidden="1"/>
    </xf>
    <xf numFmtId="3" fontId="2" fillId="0" borderId="5" xfId="0" applyNumberFormat="1" applyFont="1" applyBorder="1" applyAlignment="1" applyProtection="1">
      <alignment wrapText="1"/>
      <protection hidden="1"/>
    </xf>
    <xf numFmtId="3" fontId="2" fillId="0" borderId="58" xfId="0" applyNumberFormat="1" applyFont="1" applyBorder="1" applyProtection="1">
      <protection hidden="1"/>
    </xf>
    <xf numFmtId="3" fontId="2" fillId="0" borderId="6" xfId="0" applyNumberFormat="1" applyFont="1" applyBorder="1" applyAlignment="1" applyProtection="1">
      <alignment wrapText="1"/>
      <protection hidden="1"/>
    </xf>
    <xf numFmtId="3" fontId="2" fillId="0" borderId="59" xfId="0" applyNumberFormat="1" applyFont="1" applyBorder="1" applyProtection="1">
      <protection hidden="1"/>
    </xf>
    <xf numFmtId="3" fontId="2" fillId="0" borderId="7" xfId="0" applyNumberFormat="1" applyFont="1" applyBorder="1" applyAlignment="1" applyProtection="1">
      <alignment wrapText="1"/>
      <protection hidden="1"/>
    </xf>
    <xf numFmtId="3" fontId="2" fillId="0" borderId="60" xfId="0" applyNumberFormat="1" applyFont="1" applyBorder="1" applyProtection="1">
      <protection hidden="1"/>
    </xf>
    <xf numFmtId="3" fontId="1" fillId="0" borderId="61" xfId="0" applyNumberFormat="1" applyFont="1" applyBorder="1" applyProtection="1">
      <protection hidden="1"/>
    </xf>
    <xf numFmtId="3" fontId="1" fillId="0" borderId="17" xfId="0" applyNumberFormat="1" applyFont="1" applyBorder="1" applyProtection="1">
      <protection hidden="1"/>
    </xf>
    <xf numFmtId="3" fontId="1" fillId="0" borderId="48" xfId="0" applyNumberFormat="1" applyFont="1" applyBorder="1" applyProtection="1">
      <protection hidden="1"/>
    </xf>
    <xf numFmtId="3" fontId="5" fillId="0" borderId="0" xfId="0" applyNumberFormat="1" applyFont="1" applyFill="1" applyBorder="1" applyAlignment="1" applyProtection="1">
      <alignment horizontal="right"/>
      <protection hidden="1"/>
    </xf>
    <xf numFmtId="0" fontId="8" fillId="0" borderId="18" xfId="0" applyFont="1" applyBorder="1" applyAlignment="1">
      <alignment horizontal="left"/>
    </xf>
    <xf numFmtId="0" fontId="8" fillId="0" borderId="18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0" fontId="8" fillId="8" borderId="3" xfId="4" applyFont="1" applyFill="1" applyBorder="1" applyAlignment="1" applyProtection="1">
      <alignment horizontal="right"/>
      <protection locked="0"/>
    </xf>
    <xf numFmtId="3" fontId="2" fillId="8" borderId="46" xfId="0" applyNumberFormat="1" applyFont="1" applyFill="1" applyBorder="1" applyAlignment="1" applyProtection="1">
      <alignment horizontal="right"/>
      <protection locked="0"/>
    </xf>
    <xf numFmtId="0" fontId="2" fillId="8" borderId="1" xfId="0" applyFont="1" applyFill="1" applyBorder="1" applyAlignment="1" applyProtection="1">
      <alignment horizontal="right"/>
      <protection locked="0"/>
    </xf>
    <xf numFmtId="0" fontId="2" fillId="8" borderId="32" xfId="0" applyFont="1" applyFill="1" applyBorder="1" applyAlignment="1" applyProtection="1">
      <alignment horizontal="right"/>
      <protection locked="0"/>
    </xf>
    <xf numFmtId="0" fontId="2" fillId="8" borderId="62" xfId="0" applyFont="1" applyFill="1" applyBorder="1" applyAlignment="1" applyProtection="1">
      <alignment horizontal="right"/>
      <protection locked="0"/>
    </xf>
    <xf numFmtId="0" fontId="2" fillId="8" borderId="57" xfId="0" applyFont="1" applyFill="1" applyBorder="1" applyAlignment="1" applyProtection="1">
      <alignment horizontal="right"/>
      <protection locked="0"/>
    </xf>
    <xf numFmtId="1" fontId="2" fillId="4" borderId="4" xfId="0" applyNumberFormat="1" applyFont="1" applyFill="1" applyBorder="1" applyProtection="1">
      <protection locked="0"/>
    </xf>
    <xf numFmtId="1" fontId="2" fillId="4" borderId="47" xfId="0" applyNumberFormat="1" applyFont="1" applyFill="1" applyBorder="1" applyProtection="1">
      <protection locked="0"/>
    </xf>
    <xf numFmtId="1" fontId="2" fillId="4" borderId="1" xfId="0" applyNumberFormat="1" applyFont="1" applyFill="1" applyBorder="1" applyProtection="1">
      <protection locked="0"/>
    </xf>
    <xf numFmtId="1" fontId="2" fillId="4" borderId="32" xfId="0" applyNumberFormat="1" applyFont="1" applyFill="1" applyBorder="1" applyProtection="1">
      <protection locked="0"/>
    </xf>
    <xf numFmtId="1" fontId="2" fillId="4" borderId="62" xfId="0" applyNumberFormat="1" applyFont="1" applyFill="1" applyBorder="1" applyProtection="1">
      <protection locked="0"/>
    </xf>
    <xf numFmtId="1" fontId="2" fillId="4" borderId="57" xfId="0" applyNumberFormat="1" applyFont="1" applyFill="1" applyBorder="1" applyProtection="1">
      <protection locked="0"/>
    </xf>
    <xf numFmtId="1" fontId="2" fillId="4" borderId="2" xfId="0" applyNumberFormat="1" applyFont="1" applyFill="1" applyBorder="1" applyProtection="1">
      <protection locked="0"/>
    </xf>
    <xf numFmtId="1" fontId="2" fillId="4" borderId="31" xfId="0" applyNumberFormat="1" applyFont="1" applyFill="1" applyBorder="1" applyProtection="1">
      <protection locked="0"/>
    </xf>
    <xf numFmtId="3" fontId="2" fillId="0" borderId="8" xfId="1" applyNumberFormat="1" applyFont="1" applyBorder="1" applyProtection="1">
      <protection hidden="1"/>
    </xf>
    <xf numFmtId="3" fontId="2" fillId="0" borderId="36" xfId="1" applyNumberFormat="1" applyFont="1" applyBorder="1" applyProtection="1">
      <protection hidden="1"/>
    </xf>
    <xf numFmtId="1" fontId="2" fillId="0" borderId="4" xfId="0" applyNumberFormat="1" applyFont="1" applyBorder="1" applyProtection="1">
      <protection hidden="1"/>
    </xf>
    <xf numFmtId="1" fontId="2" fillId="0" borderId="1" xfId="0" applyNumberFormat="1" applyFont="1" applyBorder="1" applyProtection="1">
      <protection hidden="1"/>
    </xf>
    <xf numFmtId="1" fontId="2" fillId="0" borderId="2" xfId="0" applyNumberFormat="1" applyFont="1" applyBorder="1" applyProtection="1">
      <protection hidden="1"/>
    </xf>
    <xf numFmtId="1" fontId="2" fillId="4" borderId="49" xfId="0" applyNumberFormat="1" applyFont="1" applyFill="1" applyBorder="1" applyProtection="1">
      <protection locked="0"/>
    </xf>
    <xf numFmtId="1" fontId="2" fillId="4" borderId="42" xfId="0" applyNumberFormat="1" applyFont="1" applyFill="1" applyBorder="1" applyProtection="1">
      <protection locked="0"/>
    </xf>
    <xf numFmtId="1" fontId="2" fillId="4" borderId="63" xfId="0" applyNumberFormat="1" applyFont="1" applyFill="1" applyBorder="1" applyProtection="1">
      <protection locked="0"/>
    </xf>
    <xf numFmtId="1" fontId="2" fillId="4" borderId="12" xfId="0" applyNumberFormat="1" applyFont="1" applyFill="1" applyBorder="1" applyProtection="1">
      <protection locked="0"/>
    </xf>
    <xf numFmtId="3" fontId="1" fillId="0" borderId="47" xfId="0" applyNumberFormat="1" applyFont="1" applyBorder="1" applyProtection="1">
      <protection hidden="1"/>
    </xf>
    <xf numFmtId="3" fontId="1" fillId="0" borderId="31" xfId="0" applyNumberFormat="1" applyFont="1" applyBorder="1" applyProtection="1">
      <protection hidden="1"/>
    </xf>
    <xf numFmtId="0" fontId="3" fillId="5" borderId="30" xfId="0" applyFont="1" applyFill="1" applyBorder="1"/>
    <xf numFmtId="166" fontId="8" fillId="2" borderId="6" xfId="4" applyNumberFormat="1" applyFont="1" applyFill="1" applyBorder="1" applyAlignment="1">
      <alignment horizontal="center"/>
    </xf>
    <xf numFmtId="3" fontId="8" fillId="0" borderId="32" xfId="0" applyNumberFormat="1" applyFont="1" applyFill="1" applyBorder="1" applyAlignment="1" applyProtection="1">
      <alignment horizontal="right"/>
      <protection hidden="1"/>
    </xf>
    <xf numFmtId="3" fontId="8" fillId="0" borderId="47" xfId="0" applyNumberFormat="1" applyFont="1" applyFill="1" applyBorder="1" applyAlignment="1" applyProtection="1">
      <alignment horizontal="right"/>
      <protection hidden="1"/>
    </xf>
    <xf numFmtId="166" fontId="8" fillId="2" borderId="7" xfId="4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 applyProtection="1">
      <alignment horizontal="right"/>
      <protection hidden="1"/>
    </xf>
    <xf numFmtId="3" fontId="5" fillId="0" borderId="33" xfId="0" applyNumberFormat="1" applyFont="1" applyFill="1" applyBorder="1" applyAlignment="1">
      <alignment horizontal="right"/>
    </xf>
    <xf numFmtId="166" fontId="8" fillId="2" borderId="16" xfId="4" applyNumberFormat="1" applyFont="1" applyFill="1" applyBorder="1" applyAlignment="1">
      <alignment horizontal="center"/>
    </xf>
    <xf numFmtId="3" fontId="5" fillId="0" borderId="64" xfId="0" applyNumberFormat="1" applyFont="1" applyFill="1" applyBorder="1" applyAlignment="1">
      <alignment horizontal="right"/>
    </xf>
    <xf numFmtId="3" fontId="8" fillId="0" borderId="31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3" fontId="2" fillId="0" borderId="0" xfId="0" applyNumberFormat="1" applyFont="1" applyBorder="1"/>
    <xf numFmtId="0" fontId="2" fillId="0" borderId="0" xfId="0" applyFont="1" applyFill="1" applyAlignment="1"/>
    <xf numFmtId="0" fontId="1" fillId="3" borderId="14" xfId="0" applyFont="1" applyFill="1" applyBorder="1" applyAlignment="1">
      <alignment horizontal="center"/>
    </xf>
    <xf numFmtId="0" fontId="2" fillId="0" borderId="0" xfId="0" applyFont="1" applyAlignment="1"/>
    <xf numFmtId="0" fontId="2" fillId="0" borderId="19" xfId="0" applyFont="1" applyFill="1" applyBorder="1" applyAlignment="1"/>
    <xf numFmtId="0" fontId="2" fillId="0" borderId="0" xfId="0" applyFont="1" applyFill="1" applyBorder="1" applyAlignment="1"/>
    <xf numFmtId="0" fontId="5" fillId="0" borderId="18" xfId="4" applyFont="1" applyFill="1" applyBorder="1" applyAlignment="1">
      <alignment horizontal="left"/>
    </xf>
    <xf numFmtId="0" fontId="5" fillId="0" borderId="18" xfId="5" applyFont="1" applyFill="1" applyBorder="1" applyAlignment="1">
      <alignment horizontal="center" wrapText="1"/>
    </xf>
    <xf numFmtId="0" fontId="4" fillId="0" borderId="0" xfId="0" applyFont="1" applyFill="1" applyBorder="1"/>
    <xf numFmtId="0" fontId="4" fillId="5" borderId="30" xfId="0" applyFont="1" applyFill="1" applyBorder="1"/>
    <xf numFmtId="0" fontId="5" fillId="0" borderId="4" xfId="0" applyNumberFormat="1" applyFont="1" applyFill="1" applyBorder="1" applyAlignment="1" applyProtection="1">
      <alignment horizontal="left"/>
    </xf>
    <xf numFmtId="0" fontId="5" fillId="0" borderId="2" xfId="0" applyNumberFormat="1" applyFont="1" applyFill="1" applyBorder="1" applyAlignment="1" applyProtection="1">
      <alignment horizontal="left"/>
    </xf>
    <xf numFmtId="0" fontId="5" fillId="9" borderId="8" xfId="0" applyFont="1" applyFill="1" applyBorder="1"/>
    <xf numFmtId="3" fontId="2" fillId="4" borderId="5" xfId="0" applyNumberFormat="1" applyFont="1" applyFill="1" applyBorder="1" applyAlignment="1" applyProtection="1">
      <alignment horizontal="right"/>
      <protection locked="0"/>
    </xf>
    <xf numFmtId="3" fontId="2" fillId="4" borderId="47" xfId="0" applyNumberFormat="1" applyFont="1" applyFill="1" applyBorder="1" applyAlignment="1" applyProtection="1">
      <alignment horizontal="right"/>
      <protection locked="0"/>
    </xf>
    <xf numFmtId="0" fontId="5" fillId="9" borderId="20" xfId="0" applyFont="1" applyFill="1" applyBorder="1" applyAlignment="1">
      <alignment horizontal="center"/>
    </xf>
    <xf numFmtId="0" fontId="5" fillId="9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3" fontId="8" fillId="0" borderId="48" xfId="0" applyNumberFormat="1" applyFont="1" applyFill="1" applyBorder="1" applyAlignment="1" applyProtection="1">
      <alignment horizontal="right"/>
      <protection hidden="1"/>
    </xf>
    <xf numFmtId="164" fontId="2" fillId="4" borderId="31" xfId="0" applyNumberFormat="1" applyFont="1" applyFill="1" applyBorder="1" applyAlignment="1" applyProtection="1">
      <alignment horizontal="right" vertical="top" wrapText="1"/>
      <protection locked="0"/>
    </xf>
    <xf numFmtId="3" fontId="2" fillId="0" borderId="42" xfId="0" applyNumberFormat="1" applyFont="1" applyBorder="1" applyProtection="1">
      <protection hidden="1"/>
    </xf>
    <xf numFmtId="3" fontId="2" fillId="0" borderId="12" xfId="0" applyNumberFormat="1" applyFont="1" applyBorder="1" applyProtection="1">
      <protection hidden="1"/>
    </xf>
    <xf numFmtId="3" fontId="2" fillId="0" borderId="49" xfId="0" applyNumberFormat="1" applyFont="1" applyBorder="1" applyProtection="1">
      <protection hidden="1"/>
    </xf>
    <xf numFmtId="173" fontId="2" fillId="0" borderId="4" xfId="0" applyNumberFormat="1" applyFont="1" applyBorder="1" applyAlignment="1" applyProtection="1">
      <alignment horizontal="center"/>
      <protection hidden="1"/>
    </xf>
    <xf numFmtId="1" fontId="2" fillId="0" borderId="5" xfId="0" applyNumberFormat="1" applyFont="1" applyBorder="1" applyAlignment="1" applyProtection="1">
      <alignment horizontal="center"/>
      <protection hidden="1"/>
    </xf>
    <xf numFmtId="3" fontId="1" fillId="0" borderId="18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right"/>
      <protection hidden="1"/>
    </xf>
    <xf numFmtId="3" fontId="2" fillId="0" borderId="0" xfId="0" applyNumberFormat="1" applyFont="1" applyBorder="1" applyProtection="1">
      <protection hidden="1"/>
    </xf>
    <xf numFmtId="3" fontId="2" fillId="0" borderId="33" xfId="0" applyNumberFormat="1" applyFont="1" applyBorder="1" applyProtection="1">
      <protection hidden="1"/>
    </xf>
    <xf numFmtId="3" fontId="2" fillId="0" borderId="14" xfId="0" applyNumberFormat="1" applyFont="1" applyBorder="1" applyProtection="1">
      <protection hidden="1"/>
    </xf>
    <xf numFmtId="0" fontId="21" fillId="0" borderId="47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5" fillId="0" borderId="4" xfId="0" applyNumberFormat="1" applyFont="1" applyFill="1" applyBorder="1" applyAlignment="1" applyProtection="1">
      <alignment horizontal="left"/>
      <protection hidden="1"/>
    </xf>
    <xf numFmtId="0" fontId="5" fillId="0" borderId="1" xfId="0" applyNumberFormat="1" applyFont="1" applyFill="1" applyBorder="1" applyAlignment="1" applyProtection="1">
      <alignment horizontal="left"/>
      <protection hidden="1"/>
    </xf>
    <xf numFmtId="3" fontId="2" fillId="0" borderId="32" xfId="0" applyNumberFormat="1" applyFont="1" applyFill="1" applyBorder="1" applyAlignment="1" applyProtection="1">
      <alignment horizontal="right"/>
      <protection hidden="1"/>
    </xf>
    <xf numFmtId="3" fontId="2" fillId="0" borderId="47" xfId="0" applyNumberFormat="1" applyFont="1" applyFill="1" applyBorder="1" applyAlignment="1" applyProtection="1">
      <alignment horizontal="right" vertical="top" wrapText="1"/>
      <protection hidden="1"/>
    </xf>
    <xf numFmtId="3" fontId="2" fillId="0" borderId="31" xfId="0" applyNumberFormat="1" applyFont="1" applyFill="1" applyBorder="1" applyAlignment="1" applyProtection="1">
      <alignment horizontal="right" vertical="top" wrapText="1"/>
      <protection hidden="1"/>
    </xf>
    <xf numFmtId="3" fontId="2" fillId="0" borderId="47" xfId="0" applyNumberFormat="1" applyFont="1" applyFill="1" applyBorder="1" applyAlignment="1" applyProtection="1">
      <alignment horizontal="right" vertical="top"/>
      <protection hidden="1"/>
    </xf>
    <xf numFmtId="3" fontId="2" fillId="0" borderId="31" xfId="0" applyNumberFormat="1" applyFont="1" applyFill="1" applyBorder="1" applyAlignment="1" applyProtection="1">
      <alignment horizontal="right" vertical="top"/>
      <protection hidden="1"/>
    </xf>
    <xf numFmtId="3" fontId="2" fillId="0" borderId="57" xfId="0" applyNumberFormat="1" applyFont="1" applyFill="1" applyBorder="1" applyAlignment="1" applyProtection="1">
      <alignment horizontal="right" vertical="top" wrapText="1"/>
      <protection hidden="1"/>
    </xf>
    <xf numFmtId="2" fontId="2" fillId="0" borderId="32" xfId="0" applyNumberFormat="1" applyFont="1" applyBorder="1" applyProtection="1">
      <protection hidden="1"/>
    </xf>
    <xf numFmtId="0" fontId="2" fillId="0" borderId="31" xfId="0" applyFont="1" applyBorder="1" applyProtection="1">
      <protection hidden="1"/>
    </xf>
    <xf numFmtId="3" fontId="2" fillId="0" borderId="48" xfId="0" applyNumberFormat="1" applyFont="1" applyFill="1" applyBorder="1" applyAlignment="1" applyProtection="1">
      <alignment horizontal="right" vertical="top" wrapText="1"/>
      <protection hidden="1"/>
    </xf>
    <xf numFmtId="0" fontId="5" fillId="3" borderId="11" xfId="0" applyFont="1" applyFill="1" applyBorder="1" applyAlignment="1">
      <alignment horizontal="center" wrapText="1"/>
    </xf>
    <xf numFmtId="0" fontId="5" fillId="3" borderId="48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65" xfId="0" applyFont="1" applyBorder="1" applyAlignment="1">
      <alignment horizontal="left" vertical="top" wrapText="1"/>
    </xf>
    <xf numFmtId="0" fontId="2" fillId="0" borderId="67" xfId="0" applyFont="1" applyBorder="1" applyAlignment="1">
      <alignment horizontal="left" vertical="top" wrapText="1"/>
    </xf>
    <xf numFmtId="0" fontId="2" fillId="0" borderId="52" xfId="0" applyFont="1" applyBorder="1" applyAlignment="1">
      <alignment horizontal="left" vertical="top" wrapText="1"/>
    </xf>
    <xf numFmtId="0" fontId="2" fillId="0" borderId="65" xfId="0" applyFont="1" applyBorder="1" applyAlignment="1">
      <alignment horizontal="left"/>
    </xf>
    <xf numFmtId="0" fontId="2" fillId="0" borderId="67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5" fillId="0" borderId="65" xfId="0" applyFont="1" applyFill="1" applyBorder="1" applyAlignment="1">
      <alignment horizontal="right"/>
    </xf>
    <xf numFmtId="0" fontId="5" fillId="0" borderId="52" xfId="0" applyFont="1" applyFill="1" applyBorder="1" applyAlignment="1">
      <alignment horizontal="right"/>
    </xf>
    <xf numFmtId="0" fontId="5" fillId="0" borderId="64" xfId="0" applyFont="1" applyFill="1" applyBorder="1" applyAlignment="1">
      <alignment horizontal="right"/>
    </xf>
    <xf numFmtId="0" fontId="5" fillId="0" borderId="51" xfId="0" applyFont="1" applyFill="1" applyBorder="1" applyAlignment="1">
      <alignment horizontal="right"/>
    </xf>
    <xf numFmtId="0" fontId="5" fillId="0" borderId="66" xfId="0" applyNumberFormat="1" applyFont="1" applyFill="1" applyBorder="1" applyAlignment="1" applyProtection="1">
      <alignment horizontal="left"/>
      <protection hidden="1"/>
    </xf>
    <xf numFmtId="0" fontId="5" fillId="0" borderId="54" xfId="0" applyNumberFormat="1" applyFont="1" applyFill="1" applyBorder="1" applyAlignment="1" applyProtection="1">
      <alignment horizontal="left"/>
      <protection hidden="1"/>
    </xf>
    <xf numFmtId="3" fontId="5" fillId="0" borderId="1" xfId="0" applyNumberFormat="1" applyFont="1" applyFill="1" applyBorder="1" applyAlignment="1">
      <alignment horizontal="right"/>
    </xf>
    <xf numFmtId="3" fontId="5" fillId="0" borderId="42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5" fillId="0" borderId="49" xfId="0" applyNumberFormat="1" applyFont="1" applyFill="1" applyBorder="1" applyAlignment="1">
      <alignment horizontal="right"/>
    </xf>
    <xf numFmtId="0" fontId="5" fillId="3" borderId="10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0" borderId="66" xfId="0" applyFont="1" applyFill="1" applyBorder="1" applyAlignment="1">
      <alignment horizontal="right"/>
    </xf>
    <xf numFmtId="0" fontId="5" fillId="0" borderId="54" xfId="0" applyFont="1" applyFill="1" applyBorder="1" applyAlignment="1">
      <alignment horizontal="right"/>
    </xf>
    <xf numFmtId="0" fontId="2" fillId="0" borderId="74" xfId="0" applyFont="1" applyBorder="1" applyAlignment="1">
      <alignment horizontal="right" vertical="top" wrapText="1"/>
    </xf>
    <xf numFmtId="0" fontId="2" fillId="0" borderId="72" xfId="0" applyFont="1" applyBorder="1" applyAlignment="1">
      <alignment horizontal="right" vertical="top" wrapText="1"/>
    </xf>
    <xf numFmtId="0" fontId="2" fillId="0" borderId="75" xfId="0" applyFont="1" applyBorder="1" applyAlignment="1">
      <alignment horizontal="right" vertical="top" wrapText="1"/>
    </xf>
    <xf numFmtId="0" fontId="1" fillId="3" borderId="11" xfId="0" applyFont="1" applyFill="1" applyBorder="1" applyAlignment="1">
      <alignment horizontal="center" wrapText="1"/>
    </xf>
    <xf numFmtId="0" fontId="1" fillId="3" borderId="22" xfId="0" applyFont="1" applyFill="1" applyBorder="1" applyAlignment="1">
      <alignment horizontal="center" wrapText="1"/>
    </xf>
    <xf numFmtId="0" fontId="1" fillId="3" borderId="48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61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5" fillId="3" borderId="35" xfId="0" applyFont="1" applyFill="1" applyBorder="1" applyAlignment="1">
      <alignment horizontal="center" wrapText="1"/>
    </xf>
    <xf numFmtId="0" fontId="5" fillId="3" borderId="50" xfId="0" applyFont="1" applyFill="1" applyBorder="1" applyAlignment="1">
      <alignment horizontal="center" wrapText="1"/>
    </xf>
    <xf numFmtId="0" fontId="2" fillId="0" borderId="66" xfId="0" applyFont="1" applyBorder="1" applyAlignment="1">
      <alignment horizontal="left"/>
    </xf>
    <xf numFmtId="0" fontId="2" fillId="0" borderId="76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1" fillId="3" borderId="9" xfId="0" applyFont="1" applyFill="1" applyBorder="1" applyAlignment="1">
      <alignment horizontal="center" wrapText="1"/>
    </xf>
    <xf numFmtId="0" fontId="1" fillId="3" borderId="77" xfId="0" applyFont="1" applyFill="1" applyBorder="1" applyAlignment="1">
      <alignment horizontal="center" wrapText="1"/>
    </xf>
    <xf numFmtId="0" fontId="1" fillId="3" borderId="6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1" fillId="0" borderId="65" xfId="0" applyFont="1" applyBorder="1" applyAlignment="1">
      <alignment horizontal="left" vertical="top" wrapText="1"/>
    </xf>
    <xf numFmtId="0" fontId="1" fillId="0" borderId="5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right"/>
    </xf>
    <xf numFmtId="0" fontId="8" fillId="0" borderId="53" xfId="0" applyNumberFormat="1" applyFont="1" applyFill="1" applyBorder="1" applyAlignment="1" applyProtection="1">
      <alignment horizontal="right"/>
    </xf>
    <xf numFmtId="0" fontId="5" fillId="8" borderId="42" xfId="4" applyFont="1" applyFill="1" applyBorder="1" applyAlignment="1" applyProtection="1">
      <alignment horizontal="center"/>
      <protection locked="0"/>
    </xf>
    <xf numFmtId="0" fontId="5" fillId="8" borderId="67" xfId="4" applyFont="1" applyFill="1" applyBorder="1" applyAlignment="1" applyProtection="1">
      <alignment horizontal="center"/>
      <protection locked="0"/>
    </xf>
    <xf numFmtId="0" fontId="5" fillId="8" borderId="52" xfId="4" applyFont="1" applyFill="1" applyBorder="1" applyAlignment="1" applyProtection="1">
      <alignment horizontal="center"/>
      <protection locked="0"/>
    </xf>
    <xf numFmtId="0" fontId="1" fillId="3" borderId="64" xfId="0" applyFont="1" applyFill="1" applyBorder="1" applyAlignment="1">
      <alignment horizontal="center"/>
    </xf>
    <xf numFmtId="0" fontId="1" fillId="3" borderId="68" xfId="0" applyFont="1" applyFill="1" applyBorder="1" applyAlignment="1">
      <alignment horizontal="center"/>
    </xf>
    <xf numFmtId="0" fontId="1" fillId="3" borderId="58" xfId="0" applyFont="1" applyFill="1" applyBorder="1" applyAlignment="1">
      <alignment horizontal="center"/>
    </xf>
    <xf numFmtId="0" fontId="1" fillId="3" borderId="69" xfId="0" applyFont="1" applyFill="1" applyBorder="1" applyAlignment="1">
      <alignment horizontal="left" vertical="top" wrapText="1"/>
    </xf>
    <xf numFmtId="0" fontId="1" fillId="3" borderId="70" xfId="0" applyFont="1" applyFill="1" applyBorder="1" applyAlignment="1">
      <alignment horizontal="left" vertical="top" wrapText="1"/>
    </xf>
    <xf numFmtId="0" fontId="1" fillId="3" borderId="71" xfId="0" applyFont="1" applyFill="1" applyBorder="1" applyAlignment="1">
      <alignment horizontal="center" vertical="top" wrapText="1"/>
    </xf>
    <xf numFmtId="0" fontId="1" fillId="3" borderId="72" xfId="0" applyFont="1" applyFill="1" applyBorder="1" applyAlignment="1">
      <alignment horizontal="center" vertical="top" wrapText="1"/>
    </xf>
    <xf numFmtId="0" fontId="1" fillId="3" borderId="73" xfId="0" applyFont="1" applyFill="1" applyBorder="1" applyAlignment="1">
      <alignment horizontal="center" vertical="top" wrapText="1"/>
    </xf>
    <xf numFmtId="0" fontId="5" fillId="3" borderId="28" xfId="0" applyFont="1" applyFill="1" applyBorder="1" applyAlignment="1">
      <alignment horizontal="center" wrapText="1"/>
    </xf>
    <xf numFmtId="0" fontId="5" fillId="3" borderId="29" xfId="0" applyFont="1" applyFill="1" applyBorder="1" applyAlignment="1">
      <alignment horizontal="center" wrapText="1"/>
    </xf>
    <xf numFmtId="0" fontId="5" fillId="3" borderId="74" xfId="0" applyFont="1" applyFill="1" applyBorder="1" applyAlignment="1">
      <alignment horizontal="center" wrapText="1"/>
    </xf>
    <xf numFmtId="0" fontId="5" fillId="3" borderId="72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/>
    </xf>
    <xf numFmtId="0" fontId="1" fillId="3" borderId="61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 vertical="top" wrapText="1"/>
    </xf>
    <xf numFmtId="0" fontId="1" fillId="3" borderId="58" xfId="0" applyFont="1" applyFill="1" applyBorder="1" applyAlignment="1">
      <alignment horizontal="center" vertical="top" wrapText="1"/>
    </xf>
    <xf numFmtId="0" fontId="3" fillId="5" borderId="23" xfId="0" applyFont="1" applyFill="1" applyBorder="1" applyAlignment="1">
      <alignment horizontal="left" wrapText="1"/>
    </xf>
    <xf numFmtId="0" fontId="17" fillId="5" borderId="24" xfId="0" applyFont="1" applyFill="1" applyBorder="1" applyAlignment="1">
      <alignment horizontal="left" wrapText="1"/>
    </xf>
    <xf numFmtId="0" fontId="17" fillId="5" borderId="25" xfId="0" applyFont="1" applyFill="1" applyBorder="1" applyAlignment="1">
      <alignment horizontal="left" wrapText="1"/>
    </xf>
    <xf numFmtId="0" fontId="1" fillId="3" borderId="8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left"/>
    </xf>
    <xf numFmtId="0" fontId="3" fillId="5" borderId="37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165" fontId="2" fillId="4" borderId="7" xfId="0" applyNumberFormat="1" applyFont="1" applyFill="1" applyBorder="1" applyAlignment="1" applyProtection="1">
      <alignment horizontal="center" vertical="top" wrapText="1"/>
      <protection locked="0"/>
    </xf>
    <xf numFmtId="165" fontId="2" fillId="4" borderId="31" xfId="0" applyNumberFormat="1" applyFont="1" applyFill="1" applyBorder="1" applyAlignment="1" applyProtection="1">
      <alignment horizontal="center" vertical="top" wrapText="1"/>
      <protection locked="0"/>
    </xf>
    <xf numFmtId="0" fontId="3" fillId="5" borderId="33" xfId="0" applyFont="1" applyFill="1" applyBorder="1" applyAlignment="1">
      <alignment horizontal="left"/>
    </xf>
    <xf numFmtId="0" fontId="3" fillId="5" borderId="18" xfId="0" applyFont="1" applyFill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5" xfId="0" applyFont="1" applyBorder="1" applyAlignment="1">
      <alignment horizontal="left" vertical="top" wrapText="1"/>
    </xf>
    <xf numFmtId="0" fontId="20" fillId="0" borderId="66" xfId="0" applyNumberFormat="1" applyFont="1" applyFill="1" applyBorder="1" applyAlignment="1">
      <alignment horizontal="right"/>
    </xf>
    <xf numFmtId="0" fontId="20" fillId="0" borderId="54" xfId="0" applyNumberFormat="1" applyFont="1" applyFill="1" applyBorder="1" applyAlignment="1">
      <alignment horizontal="right"/>
    </xf>
    <xf numFmtId="0" fontId="25" fillId="0" borderId="54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3" borderId="47" xfId="0" applyFont="1" applyFill="1" applyBorder="1" applyAlignment="1">
      <alignment horizontal="center" wrapText="1"/>
    </xf>
    <xf numFmtId="0" fontId="5" fillId="3" borderId="57" xfId="0" applyFont="1" applyFill="1" applyBorder="1" applyAlignment="1">
      <alignment horizontal="center" wrapText="1"/>
    </xf>
    <xf numFmtId="0" fontId="5" fillId="3" borderId="77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center" wrapText="1"/>
    </xf>
    <xf numFmtId="0" fontId="5" fillId="3" borderId="62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2" fillId="0" borderId="6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5" fillId="3" borderId="49" xfId="0" applyFont="1" applyFill="1" applyBorder="1" applyAlignment="1">
      <alignment horizontal="center" wrapText="1"/>
    </xf>
    <xf numFmtId="0" fontId="5" fillId="3" borderId="63" xfId="0" applyFont="1" applyFill="1" applyBorder="1" applyAlignment="1">
      <alignment horizontal="center" wrapText="1"/>
    </xf>
    <xf numFmtId="0" fontId="5" fillId="0" borderId="74" xfId="0" applyFont="1" applyFill="1" applyBorder="1" applyAlignment="1">
      <alignment horizontal="right"/>
    </xf>
    <xf numFmtId="0" fontId="0" fillId="0" borderId="75" xfId="0" applyFill="1" applyBorder="1" applyAlignment="1">
      <alignment horizontal="right"/>
    </xf>
    <xf numFmtId="0" fontId="2" fillId="0" borderId="1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0" fontId="1" fillId="0" borderId="66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24" fillId="10" borderId="0" xfId="0" applyFont="1" applyFill="1" applyAlignment="1"/>
    <xf numFmtId="0" fontId="5" fillId="7" borderId="28" xfId="0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0" fontId="5" fillId="7" borderId="64" xfId="0" applyFont="1" applyFill="1" applyBorder="1" applyAlignment="1">
      <alignment horizontal="center"/>
    </xf>
    <xf numFmtId="0" fontId="5" fillId="7" borderId="68" xfId="0" applyFont="1" applyFill="1" applyBorder="1" applyAlignment="1">
      <alignment horizontal="center"/>
    </xf>
    <xf numFmtId="0" fontId="5" fillId="7" borderId="58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5" fillId="0" borderId="65" xfId="0" applyFont="1" applyBorder="1" applyAlignment="1">
      <alignment horizontal="left"/>
    </xf>
    <xf numFmtId="0" fontId="0" fillId="0" borderId="59" xfId="0" applyBorder="1" applyAlignment="1">
      <alignment horizontal="left"/>
    </xf>
    <xf numFmtId="0" fontId="1" fillId="0" borderId="65" xfId="0" applyFont="1" applyBorder="1" applyAlignment="1">
      <alignment horizontal="left"/>
    </xf>
    <xf numFmtId="0" fontId="18" fillId="0" borderId="59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38" xfId="0" applyFont="1" applyBorder="1" applyAlignment="1">
      <alignment horizontal="right"/>
    </xf>
    <xf numFmtId="0" fontId="1" fillId="0" borderId="64" xfId="0" applyFont="1" applyBorder="1" applyAlignment="1">
      <alignment horizontal="left"/>
    </xf>
    <xf numFmtId="0" fontId="1" fillId="0" borderId="58" xfId="0" applyFont="1" applyBorder="1" applyAlignment="1">
      <alignment horizontal="left"/>
    </xf>
    <xf numFmtId="3" fontId="2" fillId="0" borderId="29" xfId="0" applyNumberFormat="1" applyFont="1" applyFill="1" applyBorder="1" applyAlignment="1">
      <alignment horizontal="right"/>
    </xf>
    <xf numFmtId="3" fontId="2" fillId="0" borderId="30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3" fillId="5" borderId="28" xfId="0" applyFont="1" applyFill="1" applyBorder="1" applyAlignment="1">
      <alignment horizontal="left" wrapText="1"/>
    </xf>
    <xf numFmtId="0" fontId="17" fillId="5" borderId="29" xfId="0" applyFont="1" applyFill="1" applyBorder="1" applyAlignment="1">
      <alignment horizontal="left" wrapText="1"/>
    </xf>
    <xf numFmtId="0" fontId="17" fillId="5" borderId="30" xfId="0" applyFont="1" applyFill="1" applyBorder="1" applyAlignment="1">
      <alignment horizontal="left" wrapText="1"/>
    </xf>
    <xf numFmtId="0" fontId="1" fillId="0" borderId="66" xfId="0" applyFont="1" applyBorder="1" applyAlignment="1">
      <alignment horizontal="left" vertical="top" wrapText="1"/>
    </xf>
    <xf numFmtId="0" fontId="1" fillId="0" borderId="54" xfId="0" applyFont="1" applyBorder="1" applyAlignment="1">
      <alignment horizontal="left" vertical="top" wrapText="1"/>
    </xf>
    <xf numFmtId="0" fontId="1" fillId="7" borderId="23" xfId="0" applyFont="1" applyFill="1" applyBorder="1" applyAlignment="1">
      <alignment horizontal="left"/>
    </xf>
    <xf numFmtId="0" fontId="1" fillId="7" borderId="25" xfId="0" applyFont="1" applyFill="1" applyBorder="1" applyAlignment="1">
      <alignment horizontal="left"/>
    </xf>
  </cellXfs>
  <cellStyles count="6">
    <cellStyle name="Comma" xfId="1" builtinId="3"/>
    <cellStyle name="Normal" xfId="0" builtinId="0"/>
    <cellStyle name="Normal 2" xfId="2"/>
    <cellStyle name="Normal 3" xfId="3"/>
    <cellStyle name="Normal_BCU Classroom Model 2005 rev reformat" xfId="4"/>
    <cellStyle name="Normal_Sheet1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438150</xdr:colOff>
      <xdr:row>163</xdr:row>
      <xdr:rowOff>47625</xdr:rowOff>
    </xdr:from>
    <xdr:to>
      <xdr:col>5</xdr:col>
      <xdr:colOff>57150</xdr:colOff>
      <xdr:row>168</xdr:row>
      <xdr:rowOff>142875</xdr:rowOff>
    </xdr:to>
    <xdr:pic>
      <xdr:nvPicPr>
        <xdr:cNvPr id="1220" name="Picture 1" descr="DLM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26574750"/>
          <a:ext cx="16478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163</xdr:row>
      <xdr:rowOff>28575</xdr:rowOff>
    </xdr:from>
    <xdr:to>
      <xdr:col>2</xdr:col>
      <xdr:colOff>371475</xdr:colOff>
      <xdr:row>168</xdr:row>
      <xdr:rowOff>38100</xdr:rowOff>
    </xdr:to>
    <xdr:pic>
      <xdr:nvPicPr>
        <xdr:cNvPr id="1221" name="Picture 3" descr="THEC Log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55700"/>
          <a:ext cx="18954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438150</xdr:colOff>
      <xdr:row>157</xdr:row>
      <xdr:rowOff>47625</xdr:rowOff>
    </xdr:from>
    <xdr:to>
      <xdr:col>5</xdr:col>
      <xdr:colOff>57150</xdr:colOff>
      <xdr:row>162</xdr:row>
      <xdr:rowOff>142875</xdr:rowOff>
    </xdr:to>
    <xdr:pic>
      <xdr:nvPicPr>
        <xdr:cNvPr id="2223" name="Picture 1" descr="DLM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25593675"/>
          <a:ext cx="16478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157</xdr:row>
      <xdr:rowOff>28575</xdr:rowOff>
    </xdr:from>
    <xdr:to>
      <xdr:col>2</xdr:col>
      <xdr:colOff>371475</xdr:colOff>
      <xdr:row>162</xdr:row>
      <xdr:rowOff>38100</xdr:rowOff>
    </xdr:to>
    <xdr:pic>
      <xdr:nvPicPr>
        <xdr:cNvPr id="2224" name="Picture 3" descr="THEC Log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74625"/>
          <a:ext cx="18954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438150</xdr:colOff>
      <xdr:row>69</xdr:row>
      <xdr:rowOff>47625</xdr:rowOff>
    </xdr:from>
    <xdr:to>
      <xdr:col>5</xdr:col>
      <xdr:colOff>57150</xdr:colOff>
      <xdr:row>74</xdr:row>
      <xdr:rowOff>142875</xdr:rowOff>
    </xdr:to>
    <xdr:pic>
      <xdr:nvPicPr>
        <xdr:cNvPr id="3247" name="Picture 1" descr="DLM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11191875"/>
          <a:ext cx="16478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69</xdr:row>
      <xdr:rowOff>28575</xdr:rowOff>
    </xdr:from>
    <xdr:to>
      <xdr:col>0</xdr:col>
      <xdr:colOff>1895475</xdr:colOff>
      <xdr:row>74</xdr:row>
      <xdr:rowOff>38100</xdr:rowOff>
    </xdr:to>
    <xdr:pic>
      <xdr:nvPicPr>
        <xdr:cNvPr id="3248" name="Picture 3" descr="THEC Log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72825"/>
          <a:ext cx="18954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2"/>
  <sheetViews>
    <sheetView showGridLines="0" tabSelected="1" topLeftCell="A61" zoomScaleNormal="100" zoomScaleSheetLayoutView="100" workbookViewId="0"/>
  </sheetViews>
  <sheetFormatPr defaultRowHeight="12" x14ac:dyDescent="0.2"/>
  <cols>
    <col min="1" max="1" width="14.83203125" style="2" customWidth="1"/>
    <col min="2" max="12" width="11.83203125" style="2" customWidth="1"/>
    <col min="13" max="13" width="11.83203125" style="83" customWidth="1"/>
    <col min="14" max="17" width="11.83203125" style="2" customWidth="1"/>
    <col min="18" max="18" width="4.33203125" style="2" customWidth="1"/>
    <col min="19" max="16384" width="9.33203125" style="2"/>
  </cols>
  <sheetData>
    <row r="1" spans="1:19" x14ac:dyDescent="0.2">
      <c r="A1" s="1" t="s">
        <v>140</v>
      </c>
      <c r="N1" s="6"/>
      <c r="O1" s="6"/>
      <c r="Q1" s="24" t="s">
        <v>205</v>
      </c>
      <c r="S1" s="106"/>
    </row>
    <row r="2" spans="1:19" ht="14.25" x14ac:dyDescent="0.2">
      <c r="A2" s="82" t="s">
        <v>189</v>
      </c>
      <c r="N2" s="6"/>
      <c r="O2" s="6"/>
      <c r="S2" s="106"/>
    </row>
    <row r="3" spans="1:19" x14ac:dyDescent="0.2">
      <c r="C3" s="258">
        <v>2013</v>
      </c>
      <c r="F3" s="65"/>
      <c r="G3" s="65"/>
      <c r="H3" s="65"/>
      <c r="I3" s="65"/>
      <c r="J3" s="65"/>
      <c r="N3" s="6"/>
      <c r="O3" s="6"/>
      <c r="S3" s="106"/>
    </row>
    <row r="4" spans="1:19" x14ac:dyDescent="0.2">
      <c r="A4" s="510" t="s">
        <v>118</v>
      </c>
      <c r="B4" s="511"/>
      <c r="C4" s="512"/>
      <c r="D4" s="513"/>
      <c r="E4" s="514"/>
      <c r="N4" s="6"/>
      <c r="O4" s="6"/>
      <c r="S4" s="106"/>
    </row>
    <row r="5" spans="1:19" x14ac:dyDescent="0.2">
      <c r="A5" s="510" t="s">
        <v>161</v>
      </c>
      <c r="B5" s="511"/>
      <c r="C5" s="233"/>
      <c r="D5" s="234"/>
      <c r="E5" s="234"/>
      <c r="N5" s="6"/>
      <c r="O5" s="6"/>
      <c r="S5" s="106"/>
    </row>
    <row r="6" spans="1:19" s="15" customFormat="1" x14ac:dyDescent="0.2">
      <c r="A6" s="29"/>
      <c r="C6" s="65"/>
      <c r="M6" s="84"/>
      <c r="N6" s="65"/>
      <c r="O6" s="65"/>
      <c r="S6" s="107"/>
    </row>
    <row r="7" spans="1:19" x14ac:dyDescent="0.2">
      <c r="A7" s="2" t="s">
        <v>82</v>
      </c>
      <c r="N7" s="6"/>
      <c r="O7" s="6"/>
      <c r="S7" s="106"/>
    </row>
    <row r="8" spans="1:19" x14ac:dyDescent="0.2">
      <c r="A8" s="108" t="s">
        <v>80</v>
      </c>
      <c r="B8" s="2" t="s">
        <v>131</v>
      </c>
      <c r="C8" s="16"/>
      <c r="D8" s="16"/>
      <c r="E8" s="16"/>
      <c r="N8" s="6"/>
      <c r="O8" s="220"/>
      <c r="Q8" s="15"/>
      <c r="S8" s="106"/>
    </row>
    <row r="9" spans="1:19" x14ac:dyDescent="0.2">
      <c r="A9" s="26" t="s">
        <v>81</v>
      </c>
      <c r="B9" s="2" t="s">
        <v>132</v>
      </c>
      <c r="C9" s="18"/>
      <c r="D9" s="18"/>
      <c r="E9" s="18"/>
      <c r="N9" s="6"/>
      <c r="O9" s="220"/>
      <c r="Q9" s="15"/>
      <c r="S9" s="106"/>
    </row>
    <row r="10" spans="1:19" ht="12.75" thickBot="1" x14ac:dyDescent="0.25">
      <c r="A10" s="93" t="s">
        <v>138</v>
      </c>
      <c r="B10" s="92"/>
      <c r="C10" s="91"/>
      <c r="D10" s="91"/>
      <c r="E10" s="91"/>
      <c r="F10" s="92"/>
      <c r="G10" s="93"/>
      <c r="H10" s="92"/>
      <c r="I10" s="92"/>
      <c r="J10" s="92"/>
      <c r="K10" s="92"/>
      <c r="L10" s="92"/>
      <c r="M10" s="94"/>
      <c r="N10" s="92"/>
      <c r="O10" s="92"/>
      <c r="P10" s="92"/>
      <c r="Q10" s="222"/>
      <c r="R10" s="92"/>
      <c r="S10" s="106"/>
    </row>
    <row r="11" spans="1:19" ht="12.75" thickBot="1" x14ac:dyDescent="0.25">
      <c r="A11" s="29"/>
      <c r="B11" s="6"/>
      <c r="C11" s="18"/>
      <c r="D11" s="18"/>
      <c r="E11" s="18"/>
      <c r="F11" s="6"/>
      <c r="G11" s="29"/>
      <c r="H11" s="6"/>
      <c r="I11" s="6"/>
      <c r="J11" s="6"/>
      <c r="K11" s="6"/>
      <c r="L11" s="6"/>
      <c r="M11" s="122"/>
      <c r="N11" s="6"/>
      <c r="O11" s="6"/>
      <c r="P11" s="6"/>
      <c r="Q11" s="65"/>
      <c r="R11" s="6"/>
      <c r="S11" s="106"/>
    </row>
    <row r="12" spans="1:19" ht="12.75" thickBot="1" x14ac:dyDescent="0.25">
      <c r="A12" s="130" t="s">
        <v>231</v>
      </c>
      <c r="B12" s="140"/>
      <c r="C12" s="417"/>
      <c r="D12" s="18"/>
      <c r="E12" s="18"/>
      <c r="F12" s="6"/>
      <c r="G12" s="29"/>
      <c r="H12" s="6"/>
      <c r="I12" s="6"/>
      <c r="J12" s="6"/>
      <c r="K12" s="6"/>
      <c r="L12" s="6"/>
      <c r="M12" s="122"/>
      <c r="N12" s="6"/>
      <c r="O12" s="6"/>
      <c r="P12" s="6"/>
      <c r="Q12" s="65"/>
      <c r="R12" s="6"/>
      <c r="S12" s="106"/>
    </row>
    <row r="13" spans="1:19" ht="12.75" thickBot="1" x14ac:dyDescent="0.25">
      <c r="A13" s="420" t="s">
        <v>237</v>
      </c>
      <c r="B13" s="423" t="s">
        <v>235</v>
      </c>
      <c r="C13" s="424" t="s">
        <v>234</v>
      </c>
      <c r="D13" s="18"/>
      <c r="E13" s="18"/>
      <c r="F13" s="6"/>
      <c r="G13" s="29"/>
      <c r="H13" s="6"/>
      <c r="I13" s="6"/>
      <c r="J13" s="6"/>
      <c r="K13" s="6"/>
      <c r="L13" s="6"/>
      <c r="M13" s="122"/>
      <c r="N13" s="6"/>
      <c r="O13" s="6"/>
      <c r="P13" s="6"/>
      <c r="Q13" s="65"/>
      <c r="R13" s="6"/>
      <c r="S13" s="106"/>
    </row>
    <row r="14" spans="1:19" x14ac:dyDescent="0.2">
      <c r="A14" s="442" t="s">
        <v>232</v>
      </c>
      <c r="B14" s="421"/>
      <c r="C14" s="422"/>
      <c r="D14" s="18"/>
      <c r="E14" s="18"/>
      <c r="F14" s="6"/>
      <c r="G14" s="29"/>
      <c r="H14" s="6"/>
      <c r="I14" s="6"/>
      <c r="J14" s="6"/>
      <c r="K14" s="6"/>
      <c r="L14" s="6"/>
      <c r="M14" s="122"/>
      <c r="N14" s="6"/>
      <c r="O14" s="6"/>
      <c r="P14" s="6"/>
      <c r="Q14" s="65"/>
      <c r="R14" s="6"/>
      <c r="S14" s="106"/>
    </row>
    <row r="15" spans="1:19" x14ac:dyDescent="0.2">
      <c r="A15" s="443" t="s">
        <v>233</v>
      </c>
      <c r="B15" s="229"/>
      <c r="C15" s="444"/>
      <c r="D15" s="18"/>
      <c r="E15" s="18"/>
      <c r="F15" s="6"/>
      <c r="G15" s="29"/>
      <c r="H15" s="6"/>
      <c r="I15" s="6"/>
      <c r="J15" s="6"/>
      <c r="K15" s="6"/>
      <c r="L15" s="6"/>
      <c r="M15" s="122"/>
      <c r="N15" s="6"/>
      <c r="O15" s="6"/>
      <c r="P15" s="6"/>
      <c r="Q15" s="65"/>
      <c r="R15" s="6"/>
      <c r="S15" s="106"/>
    </row>
    <row r="16" spans="1:19" ht="12.75" thickBot="1" x14ac:dyDescent="0.25">
      <c r="A16" s="471" t="s">
        <v>236</v>
      </c>
      <c r="B16" s="472"/>
      <c r="C16" s="232"/>
      <c r="D16" s="18"/>
      <c r="E16" s="18"/>
      <c r="F16" s="6"/>
      <c r="G16" s="29"/>
      <c r="H16" s="6"/>
      <c r="I16" s="6"/>
      <c r="J16" s="6"/>
      <c r="K16" s="6"/>
      <c r="L16" s="6"/>
      <c r="M16" s="122"/>
      <c r="N16" s="6"/>
      <c r="O16" s="6"/>
      <c r="P16" s="6"/>
      <c r="Q16" s="65"/>
      <c r="R16" s="6"/>
      <c r="S16" s="106"/>
    </row>
    <row r="17" spans="1:19" ht="12.75" thickBot="1" x14ac:dyDescent="0.25">
      <c r="A17" s="93"/>
      <c r="B17" s="92"/>
      <c r="C17" s="91"/>
      <c r="D17" s="91"/>
      <c r="E17" s="91"/>
      <c r="F17" s="92"/>
      <c r="G17" s="93"/>
      <c r="H17" s="92"/>
      <c r="I17" s="92"/>
      <c r="J17" s="92"/>
      <c r="K17" s="92"/>
      <c r="L17" s="92"/>
      <c r="M17" s="94"/>
      <c r="N17" s="92"/>
      <c r="O17" s="92"/>
      <c r="P17" s="92"/>
      <c r="Q17" s="222"/>
      <c r="R17" s="92"/>
      <c r="S17" s="106"/>
    </row>
    <row r="18" spans="1:19" s="15" customFormat="1" ht="12.75" thickBot="1" x14ac:dyDescent="0.25">
      <c r="A18" s="2"/>
      <c r="B18" s="6"/>
      <c r="C18" s="18"/>
      <c r="D18" s="18"/>
      <c r="E18" s="18"/>
      <c r="F18" s="6"/>
      <c r="G18" s="29"/>
      <c r="H18" s="6"/>
      <c r="I18" s="6"/>
      <c r="J18" s="6"/>
      <c r="K18" s="6"/>
      <c r="L18" s="6"/>
      <c r="M18" s="122"/>
      <c r="N18" s="6"/>
      <c r="O18" s="65"/>
      <c r="S18" s="107"/>
    </row>
    <row r="19" spans="1:19" ht="12.75" thickBot="1" x14ac:dyDescent="0.25">
      <c r="A19" s="117" t="s">
        <v>0</v>
      </c>
      <c r="B19" s="118"/>
      <c r="C19" s="148"/>
      <c r="F19" s="2" t="s">
        <v>70</v>
      </c>
      <c r="H19" s="30" t="s">
        <v>31</v>
      </c>
      <c r="I19" s="235">
        <v>30</v>
      </c>
      <c r="J19" s="2" t="s">
        <v>129</v>
      </c>
      <c r="N19" s="6"/>
      <c r="O19" s="6"/>
      <c r="S19" s="106"/>
    </row>
    <row r="20" spans="1:19" ht="25.5" customHeight="1" thickBot="1" x14ac:dyDescent="0.25">
      <c r="A20" s="31" t="s">
        <v>1</v>
      </c>
      <c r="B20" s="109" t="s">
        <v>2</v>
      </c>
      <c r="C20" s="48" t="s">
        <v>3</v>
      </c>
      <c r="F20" s="32" t="s">
        <v>32</v>
      </c>
      <c r="G20" s="33" t="s">
        <v>34</v>
      </c>
      <c r="H20" s="33" t="s">
        <v>35</v>
      </c>
      <c r="I20" s="109" t="s">
        <v>33</v>
      </c>
      <c r="J20" s="34" t="s">
        <v>36</v>
      </c>
      <c r="M20" s="85"/>
      <c r="N20" s="65"/>
      <c r="O20" s="65"/>
      <c r="P20" s="65"/>
      <c r="Q20" s="65"/>
      <c r="S20" s="106"/>
    </row>
    <row r="21" spans="1:19" x14ac:dyDescent="0.2">
      <c r="A21" s="12" t="s">
        <v>12</v>
      </c>
      <c r="B21" s="227"/>
      <c r="C21" s="228"/>
      <c r="F21" s="21">
        <v>12</v>
      </c>
      <c r="G21" s="25">
        <v>26</v>
      </c>
      <c r="H21" s="259">
        <f>ROUND(F21*G21,0)</f>
        <v>312</v>
      </c>
      <c r="I21" s="260">
        <f>ROUNDUP(C21/$I$19,0)</f>
        <v>0</v>
      </c>
      <c r="J21" s="261">
        <f>ROUNDUP(H21*I21,0)</f>
        <v>0</v>
      </c>
      <c r="N21" s="66"/>
      <c r="O21" s="122"/>
      <c r="P21" s="62"/>
      <c r="Q21" s="62"/>
      <c r="S21" s="106"/>
    </row>
    <row r="22" spans="1:19" x14ac:dyDescent="0.2">
      <c r="A22" s="9" t="s">
        <v>11</v>
      </c>
      <c r="B22" s="229"/>
      <c r="C22" s="230"/>
      <c r="F22" s="10">
        <v>20</v>
      </c>
      <c r="G22" s="26">
        <v>25</v>
      </c>
      <c r="H22" s="262">
        <f t="shared" ref="H22:H29" si="0">ROUND(F22*G22,0)</f>
        <v>500</v>
      </c>
      <c r="I22" s="263">
        <f t="shared" ref="I22:I29" si="1">ROUNDUP(C22/$I$19, 0)</f>
        <v>0</v>
      </c>
      <c r="J22" s="264">
        <f t="shared" ref="J22:J29" si="2">ROUNDUP(H22*I22,0)</f>
        <v>0</v>
      </c>
      <c r="M22" s="86"/>
      <c r="N22" s="66"/>
      <c r="O22" s="62"/>
      <c r="P22" s="62"/>
      <c r="Q22" s="62"/>
      <c r="S22" s="106"/>
    </row>
    <row r="23" spans="1:19" x14ac:dyDescent="0.2">
      <c r="A23" s="10" t="s">
        <v>4</v>
      </c>
      <c r="B23" s="229"/>
      <c r="C23" s="230"/>
      <c r="F23" s="10">
        <v>30</v>
      </c>
      <c r="G23" s="26">
        <v>21</v>
      </c>
      <c r="H23" s="262">
        <f t="shared" si="0"/>
        <v>630</v>
      </c>
      <c r="I23" s="263">
        <f t="shared" si="1"/>
        <v>0</v>
      </c>
      <c r="J23" s="264">
        <f t="shared" si="2"/>
        <v>0</v>
      </c>
      <c r="M23" s="86"/>
      <c r="N23" s="66"/>
      <c r="O23" s="62"/>
      <c r="P23" s="62"/>
      <c r="Q23" s="62"/>
      <c r="S23" s="106"/>
    </row>
    <row r="24" spans="1:19" x14ac:dyDescent="0.2">
      <c r="A24" s="10" t="s">
        <v>5</v>
      </c>
      <c r="B24" s="229"/>
      <c r="C24" s="230"/>
      <c r="F24" s="22">
        <v>40</v>
      </c>
      <c r="G24" s="26">
        <v>18</v>
      </c>
      <c r="H24" s="262">
        <f t="shared" si="0"/>
        <v>720</v>
      </c>
      <c r="I24" s="263">
        <f t="shared" si="1"/>
        <v>0</v>
      </c>
      <c r="J24" s="264">
        <f t="shared" si="2"/>
        <v>0</v>
      </c>
      <c r="M24" s="86"/>
      <c r="N24" s="66"/>
      <c r="O24" s="62"/>
      <c r="P24" s="62"/>
      <c r="Q24" s="62"/>
      <c r="S24" s="106"/>
    </row>
    <row r="25" spans="1:19" x14ac:dyDescent="0.2">
      <c r="A25" s="10" t="s">
        <v>6</v>
      </c>
      <c r="B25" s="229"/>
      <c r="C25" s="230"/>
      <c r="F25" s="22">
        <v>50</v>
      </c>
      <c r="G25" s="26">
        <v>18</v>
      </c>
      <c r="H25" s="262">
        <f t="shared" si="0"/>
        <v>900</v>
      </c>
      <c r="I25" s="263">
        <f t="shared" si="1"/>
        <v>0</v>
      </c>
      <c r="J25" s="264">
        <f t="shared" si="2"/>
        <v>0</v>
      </c>
      <c r="M25" s="86"/>
      <c r="N25" s="66"/>
      <c r="O25" s="62"/>
      <c r="P25" s="62"/>
      <c r="Q25" s="62"/>
      <c r="S25" s="106"/>
    </row>
    <row r="26" spans="1:19" x14ac:dyDescent="0.2">
      <c r="A26" s="10" t="s">
        <v>7</v>
      </c>
      <c r="B26" s="229"/>
      <c r="C26" s="230"/>
      <c r="F26" s="22">
        <v>60</v>
      </c>
      <c r="G26" s="26">
        <v>18</v>
      </c>
      <c r="H26" s="262">
        <f t="shared" si="0"/>
        <v>1080</v>
      </c>
      <c r="I26" s="263">
        <f t="shared" si="1"/>
        <v>0</v>
      </c>
      <c r="J26" s="264">
        <f t="shared" si="2"/>
        <v>0</v>
      </c>
      <c r="M26" s="86"/>
      <c r="N26" s="66"/>
      <c r="O26" s="62"/>
      <c r="P26" s="62"/>
      <c r="Q26" s="62"/>
      <c r="S26" s="106"/>
    </row>
    <row r="27" spans="1:19" x14ac:dyDescent="0.2">
      <c r="A27" s="10" t="s">
        <v>8</v>
      </c>
      <c r="B27" s="229"/>
      <c r="C27" s="230"/>
      <c r="F27" s="22">
        <v>100</v>
      </c>
      <c r="G27" s="26">
        <v>17</v>
      </c>
      <c r="H27" s="262">
        <f t="shared" si="0"/>
        <v>1700</v>
      </c>
      <c r="I27" s="263">
        <f t="shared" si="1"/>
        <v>0</v>
      </c>
      <c r="J27" s="264">
        <f t="shared" si="2"/>
        <v>0</v>
      </c>
      <c r="M27" s="86"/>
      <c r="N27" s="66"/>
      <c r="O27" s="62"/>
      <c r="P27" s="62"/>
      <c r="Q27" s="62"/>
      <c r="S27" s="106"/>
    </row>
    <row r="28" spans="1:19" x14ac:dyDescent="0.2">
      <c r="A28" s="10" t="s">
        <v>9</v>
      </c>
      <c r="B28" s="229"/>
      <c r="C28" s="230"/>
      <c r="F28" s="22">
        <v>150</v>
      </c>
      <c r="G28" s="26">
        <v>16</v>
      </c>
      <c r="H28" s="262">
        <f t="shared" si="0"/>
        <v>2400</v>
      </c>
      <c r="I28" s="263">
        <f t="shared" si="1"/>
        <v>0</v>
      </c>
      <c r="J28" s="264">
        <f t="shared" si="2"/>
        <v>0</v>
      </c>
      <c r="M28" s="17"/>
      <c r="N28" s="66"/>
      <c r="O28" s="62"/>
      <c r="P28" s="62"/>
      <c r="Q28" s="62"/>
      <c r="S28" s="106"/>
    </row>
    <row r="29" spans="1:19" ht="12.75" thickBot="1" x14ac:dyDescent="0.25">
      <c r="A29" s="11" t="s">
        <v>10</v>
      </c>
      <c r="B29" s="231"/>
      <c r="C29" s="232"/>
      <c r="F29" s="23">
        <v>275</v>
      </c>
      <c r="G29" s="27">
        <v>14</v>
      </c>
      <c r="H29" s="265">
        <f t="shared" si="0"/>
        <v>3850</v>
      </c>
      <c r="I29" s="266">
        <f t="shared" si="1"/>
        <v>0</v>
      </c>
      <c r="J29" s="267">
        <f t="shared" si="2"/>
        <v>0</v>
      </c>
      <c r="M29" s="17"/>
      <c r="N29" s="66"/>
      <c r="O29" s="62"/>
      <c r="P29" s="62"/>
      <c r="Q29" s="62"/>
      <c r="S29" s="106"/>
    </row>
    <row r="30" spans="1:19" ht="12.75" thickBot="1" x14ac:dyDescent="0.25">
      <c r="H30" s="268"/>
      <c r="I30" s="269" t="s">
        <v>37</v>
      </c>
      <c r="J30" s="270">
        <f>SUM(J21:J29)</f>
        <v>0</v>
      </c>
      <c r="M30" s="17"/>
      <c r="N30" s="66"/>
      <c r="O30" s="62"/>
      <c r="P30" s="62"/>
      <c r="Q30" s="64"/>
      <c r="S30" s="106"/>
    </row>
    <row r="31" spans="1:19" ht="12.75" thickBot="1" x14ac:dyDescent="0.25">
      <c r="A31" s="92"/>
      <c r="B31" s="92"/>
      <c r="C31" s="92"/>
      <c r="D31" s="92"/>
      <c r="E31" s="92"/>
      <c r="F31" s="92"/>
      <c r="G31" s="92"/>
      <c r="H31" s="92"/>
      <c r="I31" s="97"/>
      <c r="J31" s="98"/>
      <c r="K31" s="92"/>
      <c r="L31" s="92"/>
      <c r="M31" s="414"/>
      <c r="N31" s="415"/>
      <c r="O31" s="223"/>
      <c r="P31" s="223"/>
      <c r="Q31" s="224"/>
      <c r="R31" s="92"/>
      <c r="S31" s="106"/>
    </row>
    <row r="32" spans="1:19" ht="12.75" thickBo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17"/>
      <c r="N32" s="66"/>
      <c r="O32" s="62"/>
      <c r="P32" s="62"/>
      <c r="Q32" s="64"/>
      <c r="S32" s="106"/>
    </row>
    <row r="33" spans="1:19" ht="12.75" thickBot="1" x14ac:dyDescent="0.25">
      <c r="A33" s="130" t="s">
        <v>13</v>
      </c>
      <c r="B33" s="140"/>
      <c r="C33" s="140"/>
      <c r="D33" s="146"/>
      <c r="E33" s="6"/>
      <c r="F33" s="6"/>
      <c r="G33" s="6"/>
      <c r="H33" s="6"/>
      <c r="I33" s="177"/>
      <c r="J33" s="177"/>
      <c r="K33" s="6"/>
      <c r="L33" s="6"/>
      <c r="M33" s="17"/>
      <c r="N33" s="67"/>
      <c r="O33" s="63"/>
      <c r="P33" s="63"/>
      <c r="Q33" s="63"/>
      <c r="S33" s="106"/>
    </row>
    <row r="34" spans="1:19" ht="12.75" customHeight="1" thickBot="1" x14ac:dyDescent="0.25">
      <c r="A34" s="143" t="s">
        <v>68</v>
      </c>
      <c r="B34" s="144"/>
      <c r="C34" s="144"/>
      <c r="D34" s="147"/>
      <c r="E34" s="6"/>
      <c r="F34" s="178" t="s">
        <v>38</v>
      </c>
      <c r="G34" s="149">
        <v>0.8</v>
      </c>
      <c r="H34" s="6"/>
      <c r="I34" s="175" t="s">
        <v>31</v>
      </c>
      <c r="J34" s="150">
        <v>20</v>
      </c>
      <c r="K34" s="6"/>
      <c r="L34" s="6"/>
      <c r="M34" s="17"/>
      <c r="N34" s="67"/>
      <c r="O34" s="63"/>
      <c r="P34" s="63"/>
      <c r="Q34" s="63"/>
      <c r="S34" s="106"/>
    </row>
    <row r="35" spans="1:19" ht="25.5" customHeight="1" thickBot="1" x14ac:dyDescent="0.25">
      <c r="A35" s="35" t="s">
        <v>14</v>
      </c>
      <c r="B35" s="109" t="s">
        <v>2</v>
      </c>
      <c r="C35" s="109" t="s">
        <v>15</v>
      </c>
      <c r="D35" s="48" t="s">
        <v>16</v>
      </c>
      <c r="E35" s="6"/>
      <c r="F35" s="129" t="s">
        <v>39</v>
      </c>
      <c r="G35" s="109" t="s">
        <v>41</v>
      </c>
      <c r="H35" s="109" t="s">
        <v>34</v>
      </c>
      <c r="I35" s="109" t="s">
        <v>40</v>
      </c>
      <c r="J35" s="109" t="s">
        <v>42</v>
      </c>
      <c r="K35" s="126" t="s">
        <v>239</v>
      </c>
      <c r="L35" s="109" t="s">
        <v>238</v>
      </c>
      <c r="M35" s="126" t="s">
        <v>240</v>
      </c>
      <c r="N35" s="48" t="s">
        <v>36</v>
      </c>
      <c r="O35" s="62"/>
      <c r="P35" s="62"/>
      <c r="Q35" s="62"/>
      <c r="S35" s="106"/>
    </row>
    <row r="36" spans="1:19" x14ac:dyDescent="0.2">
      <c r="A36" s="13" t="s">
        <v>17</v>
      </c>
      <c r="B36" s="227"/>
      <c r="C36" s="227"/>
      <c r="D36" s="228"/>
      <c r="E36" s="6"/>
      <c r="F36" s="432">
        <f>ROUND((IF(B36=0,0,D36/B36)),0)</f>
        <v>0</v>
      </c>
      <c r="G36" s="433">
        <f>ROUNDUP(F36/$G$34,0)</f>
        <v>0</v>
      </c>
      <c r="H36" s="25">
        <v>150</v>
      </c>
      <c r="I36" s="282">
        <f>ROUND(G36*H36,0)</f>
        <v>0</v>
      </c>
      <c r="J36" s="283">
        <f>ROUNDUP(C36/$J$34,0)</f>
        <v>0</v>
      </c>
      <c r="K36" s="431">
        <f>ROUNDUP(I36*J36,0)</f>
        <v>0</v>
      </c>
      <c r="L36" s="153">
        <v>0.4</v>
      </c>
      <c r="M36" s="431">
        <f>ROUNDUP(K36*L36,0)</f>
        <v>0</v>
      </c>
      <c r="N36" s="284">
        <f>K36+M36</f>
        <v>0</v>
      </c>
      <c r="O36" s="68"/>
      <c r="P36" s="68"/>
      <c r="Q36" s="68"/>
      <c r="S36" s="106"/>
    </row>
    <row r="37" spans="1:19" x14ac:dyDescent="0.2">
      <c r="A37" s="10" t="s">
        <v>18</v>
      </c>
      <c r="B37" s="229"/>
      <c r="C37" s="229"/>
      <c r="D37" s="230"/>
      <c r="E37" s="6"/>
      <c r="F37" s="271">
        <f>ROUND((IF(B37=0,0,D37/B37)),0)</f>
        <v>0</v>
      </c>
      <c r="G37" s="272">
        <f>ROUNDUP(F37/$G$34,0)</f>
        <v>0</v>
      </c>
      <c r="H37" s="26">
        <v>100</v>
      </c>
      <c r="I37" s="275">
        <f>ROUND(G37*H37,0)</f>
        <v>0</v>
      </c>
      <c r="J37" s="276">
        <f>ROUNDUP(C37/$J$34,0)</f>
        <v>0</v>
      </c>
      <c r="K37" s="429">
        <f>ROUNDUP(I37*J37,0)</f>
        <v>0</v>
      </c>
      <c r="L37" s="154">
        <v>0.35</v>
      </c>
      <c r="M37" s="429">
        <f>ROUNDUP(K37*L37,0)</f>
        <v>0</v>
      </c>
      <c r="N37" s="264">
        <f>K37+M37</f>
        <v>0</v>
      </c>
      <c r="O37" s="68"/>
      <c r="P37" s="69"/>
      <c r="Q37" s="68"/>
      <c r="S37" s="106"/>
    </row>
    <row r="38" spans="1:19" x14ac:dyDescent="0.2">
      <c r="A38" s="10" t="s">
        <v>19</v>
      </c>
      <c r="B38" s="229"/>
      <c r="C38" s="229"/>
      <c r="D38" s="230"/>
      <c r="E38" s="6"/>
      <c r="F38" s="271">
        <f>ROUND((IF(B38=0,0,D38/B38)),0)</f>
        <v>0</v>
      </c>
      <c r="G38" s="272">
        <f>ROUNDUP(F38/$G$34,0)</f>
        <v>0</v>
      </c>
      <c r="H38" s="26">
        <v>75</v>
      </c>
      <c r="I38" s="275">
        <f>ROUND(G38*H38,0)</f>
        <v>0</v>
      </c>
      <c r="J38" s="276">
        <f>ROUNDUP(C38/$J$34,0)</f>
        <v>0</v>
      </c>
      <c r="K38" s="429">
        <f>ROUNDUP(I38*J38,0)</f>
        <v>0</v>
      </c>
      <c r="L38" s="154">
        <v>0.3</v>
      </c>
      <c r="M38" s="429">
        <f>ROUNDUP(K38*L38,0)</f>
        <v>0</v>
      </c>
      <c r="N38" s="264">
        <f>K38+M38</f>
        <v>0</v>
      </c>
      <c r="O38" s="6"/>
      <c r="S38" s="106"/>
    </row>
    <row r="39" spans="1:19" x14ac:dyDescent="0.2">
      <c r="A39" s="10" t="s">
        <v>20</v>
      </c>
      <c r="B39" s="229"/>
      <c r="C39" s="229"/>
      <c r="D39" s="230"/>
      <c r="E39" s="6"/>
      <c r="F39" s="271">
        <f>ROUND((IF(B39=0,0,D39/B39)),0)</f>
        <v>0</v>
      </c>
      <c r="G39" s="272">
        <f>ROUNDUP(F39/$G$34,0)</f>
        <v>0</v>
      </c>
      <c r="H39" s="26">
        <v>60</v>
      </c>
      <c r="I39" s="275">
        <f>ROUND(G39*H39,0)</f>
        <v>0</v>
      </c>
      <c r="J39" s="276">
        <f>ROUNDUP(C39/$J$34,0)</f>
        <v>0</v>
      </c>
      <c r="K39" s="429">
        <f>ROUNDUP(I39*J39,0)</f>
        <v>0</v>
      </c>
      <c r="L39" s="154">
        <v>0.25</v>
      </c>
      <c r="M39" s="429">
        <f>ROUNDUP(K39*L39,0)</f>
        <v>0</v>
      </c>
      <c r="N39" s="264">
        <f>K39+M39</f>
        <v>0</v>
      </c>
      <c r="O39" s="6"/>
      <c r="S39" s="106"/>
    </row>
    <row r="40" spans="1:19" ht="12.75" thickBot="1" x14ac:dyDescent="0.25">
      <c r="A40" s="11" t="s">
        <v>21</v>
      </c>
      <c r="B40" s="231"/>
      <c r="C40" s="231"/>
      <c r="D40" s="232"/>
      <c r="E40" s="6"/>
      <c r="F40" s="273">
        <f>ROUND((IF(B40=0,0,D40/B40)),0)</f>
        <v>0</v>
      </c>
      <c r="G40" s="274">
        <f>ROUNDUP(F40/$G$34,0)</f>
        <v>0</v>
      </c>
      <c r="H40" s="27">
        <v>40</v>
      </c>
      <c r="I40" s="277">
        <f>ROUND(G40*H40,0)</f>
        <v>0</v>
      </c>
      <c r="J40" s="278">
        <f>ROUNDUP(C40/$J$34,0)</f>
        <v>0</v>
      </c>
      <c r="K40" s="430">
        <f>ROUNDUP(I40*J40,0)</f>
        <v>0</v>
      </c>
      <c r="L40" s="155">
        <v>0.2</v>
      </c>
      <c r="M40" s="430">
        <f>ROUNDUP(K40*L40,0)</f>
        <v>0</v>
      </c>
      <c r="N40" s="267">
        <f>K40+M40</f>
        <v>0</v>
      </c>
      <c r="O40" s="122"/>
      <c r="S40" s="106"/>
    </row>
    <row r="41" spans="1:19" ht="12.75" thickBot="1" x14ac:dyDescent="0.25">
      <c r="A41" s="405"/>
      <c r="B41" s="28"/>
      <c r="C41" s="28"/>
      <c r="D41" s="28"/>
      <c r="E41" s="6"/>
      <c r="F41" s="6"/>
      <c r="G41" s="6"/>
      <c r="H41" s="174"/>
      <c r="I41" s="279"/>
      <c r="J41" s="280" t="s">
        <v>241</v>
      </c>
      <c r="K41" s="281">
        <f>SUM(K36:K40)</f>
        <v>0</v>
      </c>
      <c r="L41" s="6"/>
      <c r="M41" s="437">
        <f>SUM(M36:M40)</f>
        <v>0</v>
      </c>
      <c r="N41" s="438">
        <f>SUM(N36:N40)</f>
        <v>0</v>
      </c>
      <c r="O41" s="6"/>
      <c r="S41" s="106"/>
    </row>
    <row r="42" spans="1:19" ht="12.75" thickBot="1" x14ac:dyDescent="0.25">
      <c r="A42" s="6"/>
      <c r="B42" s="6"/>
      <c r="C42" s="6"/>
      <c r="D42" s="6"/>
      <c r="E42" s="6"/>
      <c r="F42" s="6"/>
      <c r="G42" s="6"/>
      <c r="H42" s="174"/>
      <c r="I42" s="174"/>
      <c r="J42" s="174"/>
      <c r="K42" s="6"/>
      <c r="L42" s="6"/>
      <c r="M42" s="122"/>
      <c r="N42" s="6"/>
      <c r="O42" s="6"/>
      <c r="S42" s="106"/>
    </row>
    <row r="43" spans="1:19" ht="12.75" thickBot="1" x14ac:dyDescent="0.25">
      <c r="A43" s="117" t="s">
        <v>69</v>
      </c>
      <c r="B43" s="118"/>
      <c r="C43" s="118"/>
      <c r="D43" s="145"/>
      <c r="E43" s="6"/>
      <c r="F43" s="178" t="s">
        <v>38</v>
      </c>
      <c r="G43" s="149">
        <v>0.75</v>
      </c>
      <c r="H43" s="6"/>
      <c r="I43" s="175" t="s">
        <v>31</v>
      </c>
      <c r="J43" s="150">
        <v>15</v>
      </c>
      <c r="K43" s="6"/>
      <c r="L43" s="6"/>
      <c r="M43" s="122"/>
      <c r="N43" s="6"/>
      <c r="O43" s="6"/>
      <c r="S43" s="106"/>
    </row>
    <row r="44" spans="1:19" ht="25.5" customHeight="1" thickBot="1" x14ac:dyDescent="0.25">
      <c r="A44" s="35" t="s">
        <v>14</v>
      </c>
      <c r="B44" s="109" t="s">
        <v>2</v>
      </c>
      <c r="C44" s="109" t="s">
        <v>15</v>
      </c>
      <c r="D44" s="48" t="s">
        <v>16</v>
      </c>
      <c r="E44" s="6"/>
      <c r="F44" s="129" t="s">
        <v>39</v>
      </c>
      <c r="G44" s="109" t="s">
        <v>41</v>
      </c>
      <c r="H44" s="109" t="s">
        <v>34</v>
      </c>
      <c r="I44" s="109" t="s">
        <v>40</v>
      </c>
      <c r="J44" s="109" t="s">
        <v>42</v>
      </c>
      <c r="K44" s="126" t="s">
        <v>239</v>
      </c>
      <c r="L44" s="109" t="s">
        <v>238</v>
      </c>
      <c r="M44" s="126" t="s">
        <v>240</v>
      </c>
      <c r="N44" s="48" t="s">
        <v>36</v>
      </c>
      <c r="O44" s="6"/>
      <c r="S44" s="106"/>
    </row>
    <row r="45" spans="1:19" x14ac:dyDescent="0.2">
      <c r="A45" s="13" t="s">
        <v>17</v>
      </c>
      <c r="B45" s="227"/>
      <c r="C45" s="227"/>
      <c r="D45" s="228"/>
      <c r="E45" s="6"/>
      <c r="F45" s="432">
        <f>ROUND((IF(B45=0,0,D45/B45)),0)</f>
        <v>0</v>
      </c>
      <c r="G45" s="433">
        <f>ROUNDUP(F45/$G$43,0)</f>
        <v>0</v>
      </c>
      <c r="H45" s="25">
        <v>150</v>
      </c>
      <c r="I45" s="282">
        <f>ROUND(G45*H45,0)</f>
        <v>0</v>
      </c>
      <c r="J45" s="283">
        <f>ROUNDUP(C45/$J$43,0)</f>
        <v>0</v>
      </c>
      <c r="K45" s="431">
        <f>ROUNDUP(I45*J45,0)</f>
        <v>0</v>
      </c>
      <c r="L45" s="153">
        <v>0.4</v>
      </c>
      <c r="M45" s="431">
        <f>ROUNDUP(K45*L45,0)</f>
        <v>0</v>
      </c>
      <c r="N45" s="284">
        <f>K45+M45</f>
        <v>0</v>
      </c>
      <c r="O45" s="6"/>
      <c r="S45" s="106"/>
    </row>
    <row r="46" spans="1:19" x14ac:dyDescent="0.2">
      <c r="A46" s="10" t="s">
        <v>18</v>
      </c>
      <c r="B46" s="229"/>
      <c r="C46" s="229"/>
      <c r="D46" s="230"/>
      <c r="E46" s="6"/>
      <c r="F46" s="271">
        <f>ROUND((IF(B46=0,0,D46/B46)),0)</f>
        <v>0</v>
      </c>
      <c r="G46" s="272">
        <f>ROUNDUP(F46/$G$43,0)</f>
        <v>0</v>
      </c>
      <c r="H46" s="26">
        <v>100</v>
      </c>
      <c r="I46" s="275">
        <f>ROUND(G46*H46,0)</f>
        <v>0</v>
      </c>
      <c r="J46" s="276">
        <f>ROUNDUP(C46/$J$43,0)</f>
        <v>0</v>
      </c>
      <c r="K46" s="429">
        <f>ROUNDUP(I46*J46,0)</f>
        <v>0</v>
      </c>
      <c r="L46" s="154">
        <v>0.35</v>
      </c>
      <c r="M46" s="429">
        <f>ROUNDUP(K46*L46,0)</f>
        <v>0</v>
      </c>
      <c r="N46" s="264">
        <f>K46+M46</f>
        <v>0</v>
      </c>
      <c r="O46" s="6"/>
      <c r="S46" s="106"/>
    </row>
    <row r="47" spans="1:19" x14ac:dyDescent="0.2">
      <c r="A47" s="10" t="s">
        <v>19</v>
      </c>
      <c r="B47" s="229"/>
      <c r="C47" s="229"/>
      <c r="D47" s="230"/>
      <c r="E47" s="6"/>
      <c r="F47" s="271">
        <f>ROUND((IF(B47=0,0,D47/B47)),0)</f>
        <v>0</v>
      </c>
      <c r="G47" s="272">
        <f>ROUNDUP(F47/$G$43,0)</f>
        <v>0</v>
      </c>
      <c r="H47" s="26">
        <v>75</v>
      </c>
      <c r="I47" s="275">
        <f>ROUND(G47*H47,0)</f>
        <v>0</v>
      </c>
      <c r="J47" s="276">
        <f>ROUNDUP(C47/$J$43,0)</f>
        <v>0</v>
      </c>
      <c r="K47" s="429">
        <f>ROUNDUP(I47*J47,0)</f>
        <v>0</v>
      </c>
      <c r="L47" s="154">
        <v>0.3</v>
      </c>
      <c r="M47" s="429">
        <f>ROUNDUP(K47*L47,0)</f>
        <v>0</v>
      </c>
      <c r="N47" s="264">
        <f>K47+M47</f>
        <v>0</v>
      </c>
      <c r="O47" s="6"/>
      <c r="S47" s="106"/>
    </row>
    <row r="48" spans="1:19" x14ac:dyDescent="0.2">
      <c r="A48" s="10" t="s">
        <v>20</v>
      </c>
      <c r="B48" s="229"/>
      <c r="C48" s="229"/>
      <c r="D48" s="230"/>
      <c r="E48" s="6"/>
      <c r="F48" s="271">
        <f>ROUND((IF(B48=0,0,D48/B48)),0)</f>
        <v>0</v>
      </c>
      <c r="G48" s="272">
        <f>ROUNDUP(F48/$G$43,0)</f>
        <v>0</v>
      </c>
      <c r="H48" s="26">
        <v>60</v>
      </c>
      <c r="I48" s="275">
        <f>ROUND(G48*H48,0)</f>
        <v>0</v>
      </c>
      <c r="J48" s="276">
        <f>ROUNDUP(C48/$J$43,0)</f>
        <v>0</v>
      </c>
      <c r="K48" s="429">
        <f>ROUNDUP(I48*J48,0)</f>
        <v>0</v>
      </c>
      <c r="L48" s="154">
        <v>0.25</v>
      </c>
      <c r="M48" s="429">
        <f>ROUNDUP(K48*L48,0)</f>
        <v>0</v>
      </c>
      <c r="N48" s="264">
        <f>K48+M48</f>
        <v>0</v>
      </c>
      <c r="O48" s="6"/>
      <c r="S48" s="106"/>
    </row>
    <row r="49" spans="1:19" ht="12.75" thickBot="1" x14ac:dyDescent="0.25">
      <c r="A49" s="11" t="s">
        <v>21</v>
      </c>
      <c r="B49" s="231"/>
      <c r="C49" s="231"/>
      <c r="D49" s="232"/>
      <c r="E49" s="6"/>
      <c r="F49" s="273">
        <f>ROUND((IF(B49=0,0,D49/B49)),0)</f>
        <v>0</v>
      </c>
      <c r="G49" s="274">
        <f>ROUNDUP(F49/$G$43,0)</f>
        <v>0</v>
      </c>
      <c r="H49" s="27">
        <v>40</v>
      </c>
      <c r="I49" s="277">
        <f>ROUND(G49*H49,0)</f>
        <v>0</v>
      </c>
      <c r="J49" s="278">
        <f>ROUNDUP(C49/$J$43,0)</f>
        <v>0</v>
      </c>
      <c r="K49" s="430">
        <f>ROUNDUP(I49*J49,0)</f>
        <v>0</v>
      </c>
      <c r="L49" s="155">
        <v>0.2</v>
      </c>
      <c r="M49" s="430">
        <f>ROUNDUP(K49*L49,0)</f>
        <v>0</v>
      </c>
      <c r="N49" s="267">
        <f>K49+M49</f>
        <v>0</v>
      </c>
      <c r="O49" s="6"/>
      <c r="S49" s="106"/>
    </row>
    <row r="50" spans="1:19" ht="12.75" thickBot="1" x14ac:dyDescent="0.25">
      <c r="A50" s="405"/>
      <c r="B50" s="5"/>
      <c r="C50" s="5"/>
      <c r="D50" s="5"/>
      <c r="E50" s="5"/>
      <c r="F50" s="6"/>
      <c r="G50" s="6"/>
      <c r="H50" s="174"/>
      <c r="I50" s="279"/>
      <c r="J50" s="280" t="s">
        <v>242</v>
      </c>
      <c r="K50" s="281">
        <f>SUM(K45:K49)</f>
        <v>0</v>
      </c>
      <c r="L50" s="6"/>
      <c r="M50" s="437">
        <f>SUM(M45:M49)</f>
        <v>0</v>
      </c>
      <c r="N50" s="438">
        <f>SUM(N45:N49)</f>
        <v>0</v>
      </c>
      <c r="O50" s="6"/>
      <c r="S50" s="106"/>
    </row>
    <row r="51" spans="1:19" ht="12.75" thickBot="1" x14ac:dyDescent="0.25">
      <c r="A51" s="405"/>
      <c r="B51" s="5"/>
      <c r="C51" s="5"/>
      <c r="D51" s="5"/>
      <c r="E51" s="5"/>
      <c r="F51" s="6"/>
      <c r="G51" s="6"/>
      <c r="H51" s="174"/>
      <c r="I51" s="279"/>
      <c r="J51" s="280"/>
      <c r="K51" s="436"/>
      <c r="L51" s="6"/>
      <c r="M51" s="436"/>
      <c r="N51" s="434"/>
      <c r="O51" s="6"/>
      <c r="S51" s="106"/>
    </row>
    <row r="52" spans="1:19" ht="12.75" thickBot="1" x14ac:dyDescent="0.25">
      <c r="A52" s="405"/>
      <c r="B52" s="5"/>
      <c r="C52" s="5"/>
      <c r="D52" s="5"/>
      <c r="E52" s="5"/>
      <c r="F52" s="6"/>
      <c r="G52" s="6"/>
      <c r="H52" s="174"/>
      <c r="I52" s="279"/>
      <c r="K52" s="436"/>
      <c r="L52" s="6"/>
      <c r="M52" s="435" t="s">
        <v>243</v>
      </c>
      <c r="N52" s="270">
        <f>N41+N50</f>
        <v>0</v>
      </c>
      <c r="O52" s="6"/>
      <c r="S52" s="106"/>
    </row>
    <row r="53" spans="1:19" ht="12.75" thickBot="1" x14ac:dyDescent="0.25">
      <c r="A53" s="406"/>
      <c r="B53" s="95"/>
      <c r="C53" s="95"/>
      <c r="D53" s="95"/>
      <c r="E53" s="95"/>
      <c r="F53" s="92"/>
      <c r="G53" s="92"/>
      <c r="H53" s="96"/>
      <c r="I53" s="96"/>
      <c r="J53" s="97"/>
      <c r="K53" s="98"/>
      <c r="L53" s="92"/>
      <c r="M53" s="94"/>
      <c r="N53" s="92"/>
      <c r="O53" s="92"/>
      <c r="P53" s="92"/>
      <c r="Q53" s="92"/>
      <c r="R53" s="92"/>
      <c r="S53" s="106"/>
    </row>
    <row r="54" spans="1:19" ht="12.75" thickBot="1" x14ac:dyDescent="0.25">
      <c r="A54" s="407"/>
      <c r="B54" s="168"/>
      <c r="C54" s="168"/>
      <c r="D54" s="168"/>
      <c r="E54" s="168"/>
      <c r="F54" s="169"/>
      <c r="G54" s="169"/>
      <c r="H54" s="170"/>
      <c r="I54" s="170"/>
      <c r="J54" s="171"/>
      <c r="K54" s="172"/>
      <c r="L54" s="169"/>
      <c r="M54" s="173"/>
      <c r="N54" s="169"/>
      <c r="O54" s="6"/>
      <c r="S54" s="106"/>
    </row>
    <row r="55" spans="1:19" ht="12.75" thickBot="1" x14ac:dyDescent="0.25">
      <c r="A55" s="536" t="s">
        <v>177</v>
      </c>
      <c r="B55" s="537"/>
      <c r="C55" s="537"/>
      <c r="D55" s="537"/>
      <c r="E55" s="5"/>
      <c r="F55" s="32" t="s">
        <v>49</v>
      </c>
      <c r="G55" s="34" t="s">
        <v>36</v>
      </c>
      <c r="H55" s="174"/>
      <c r="I55" s="174"/>
      <c r="J55" s="175"/>
      <c r="K55" s="71"/>
      <c r="L55" s="6"/>
      <c r="M55" s="122"/>
      <c r="N55" s="6"/>
      <c r="O55" s="6"/>
      <c r="S55" s="106"/>
    </row>
    <row r="56" spans="1:19" ht="12.75" customHeight="1" x14ac:dyDescent="0.2">
      <c r="A56" s="455" t="s">
        <v>202</v>
      </c>
      <c r="B56" s="456"/>
      <c r="C56" s="456"/>
      <c r="D56" s="447">
        <f>B14</f>
        <v>0</v>
      </c>
      <c r="E56" s="193"/>
      <c r="F56" s="47">
        <v>5</v>
      </c>
      <c r="G56" s="392">
        <f>ROUNDUP(D56*F56,0)</f>
        <v>0</v>
      </c>
      <c r="H56" s="174"/>
      <c r="I56" s="174"/>
      <c r="J56" s="175"/>
      <c r="K56" s="71"/>
      <c r="L56" s="408"/>
      <c r="M56" s="122"/>
      <c r="N56" s="6"/>
      <c r="O56" s="6"/>
      <c r="S56" s="106"/>
    </row>
    <row r="57" spans="1:19" ht="12.75" customHeight="1" thickBot="1" x14ac:dyDescent="0.25">
      <c r="A57" s="538" t="s">
        <v>203</v>
      </c>
      <c r="B57" s="539"/>
      <c r="C57" s="539"/>
      <c r="D57" s="448">
        <f>B15</f>
        <v>0</v>
      </c>
      <c r="E57" s="193"/>
      <c r="F57" s="44">
        <v>0</v>
      </c>
      <c r="G57" s="393">
        <f>ROUNDUP(D57*F57,0)</f>
        <v>0</v>
      </c>
      <c r="H57" s="174"/>
      <c r="I57" s="174"/>
      <c r="J57" s="175"/>
      <c r="K57" s="71"/>
      <c r="L57" s="6"/>
      <c r="M57" s="122"/>
      <c r="N57" s="6"/>
      <c r="O57" s="6"/>
      <c r="S57" s="106"/>
    </row>
    <row r="58" spans="1:19" ht="12.75" customHeight="1" thickBot="1" x14ac:dyDescent="0.25">
      <c r="E58" s="5"/>
      <c r="F58" s="175" t="s">
        <v>208</v>
      </c>
      <c r="G58" s="270">
        <f>G56+G57</f>
        <v>0</v>
      </c>
      <c r="H58" s="174"/>
      <c r="I58" s="174"/>
      <c r="J58" s="175"/>
      <c r="K58" s="71"/>
      <c r="L58" s="6"/>
      <c r="M58" s="122"/>
      <c r="N58" s="6"/>
      <c r="O58" s="6"/>
      <c r="S58" s="106"/>
    </row>
    <row r="59" spans="1:19" ht="12.75" thickBot="1" x14ac:dyDescent="0.25">
      <c r="A59" s="406"/>
      <c r="B59" s="95"/>
      <c r="C59" s="95"/>
      <c r="D59" s="95"/>
      <c r="E59" s="95"/>
      <c r="F59" s="92"/>
      <c r="G59" s="92"/>
      <c r="H59" s="96"/>
      <c r="I59" s="96"/>
      <c r="J59" s="97"/>
      <c r="K59" s="98"/>
      <c r="L59" s="92"/>
      <c r="M59" s="94"/>
      <c r="N59" s="92"/>
      <c r="O59" s="92"/>
      <c r="P59" s="92"/>
      <c r="Q59" s="92"/>
      <c r="R59" s="92"/>
      <c r="S59" s="106"/>
    </row>
    <row r="60" spans="1:19" ht="12.75" thickBot="1" x14ac:dyDescent="0.25">
      <c r="D60" s="6"/>
      <c r="E60" s="6"/>
      <c r="H60" s="7"/>
      <c r="I60" s="7"/>
      <c r="J60" s="7"/>
      <c r="N60" s="6"/>
      <c r="O60" s="6"/>
      <c r="S60" s="106"/>
    </row>
    <row r="61" spans="1:19" ht="12.75" thickBot="1" x14ac:dyDescent="0.25">
      <c r="A61" s="117" t="s">
        <v>126</v>
      </c>
      <c r="B61" s="118"/>
      <c r="C61" s="119"/>
      <c r="G61" s="404" t="s">
        <v>229</v>
      </c>
      <c r="H61" s="149">
        <v>0</v>
      </c>
      <c r="I61" s="515" t="s">
        <v>44</v>
      </c>
      <c r="J61" s="516"/>
      <c r="K61" s="517"/>
      <c r="N61" s="6"/>
      <c r="O61" s="211"/>
      <c r="S61" s="106"/>
    </row>
    <row r="62" spans="1:19" ht="24" customHeight="1" thickBot="1" x14ac:dyDescent="0.25">
      <c r="A62" s="527" t="s">
        <v>14</v>
      </c>
      <c r="B62" s="529" t="s">
        <v>91</v>
      </c>
      <c r="C62" s="530"/>
      <c r="G62" s="499" t="s">
        <v>43</v>
      </c>
      <c r="H62" s="491" t="s">
        <v>97</v>
      </c>
      <c r="I62" s="167" t="s">
        <v>95</v>
      </c>
      <c r="J62" s="167" t="s">
        <v>96</v>
      </c>
      <c r="K62" s="487" t="s">
        <v>36</v>
      </c>
      <c r="N62" s="6"/>
      <c r="O62" s="6"/>
      <c r="S62" s="106"/>
    </row>
    <row r="63" spans="1:19" ht="12.75" customHeight="1" thickBot="1" x14ac:dyDescent="0.25">
      <c r="A63" s="528"/>
      <c r="B63" s="110" t="s">
        <v>92</v>
      </c>
      <c r="C63" s="111" t="s">
        <v>93</v>
      </c>
      <c r="G63" s="501"/>
      <c r="H63" s="493"/>
      <c r="I63" s="151">
        <v>1</v>
      </c>
      <c r="J63" s="151">
        <v>0.25</v>
      </c>
      <c r="K63" s="488"/>
      <c r="N63" s="6"/>
      <c r="O63" s="6"/>
      <c r="S63" s="106"/>
    </row>
    <row r="64" spans="1:19" x14ac:dyDescent="0.2">
      <c r="A64" s="88" t="s">
        <v>17</v>
      </c>
      <c r="B64" s="236"/>
      <c r="C64" s="237"/>
      <c r="G64" s="38">
        <v>6350</v>
      </c>
      <c r="H64" s="287">
        <f>ROUND(G64*(1-$H$61),1)</f>
        <v>6350</v>
      </c>
      <c r="I64" s="288">
        <f>ROUNDUP((B64*H64*I$63)/1000000,0)</f>
        <v>0</v>
      </c>
      <c r="J64" s="263">
        <f>ROUNDUP((C64*H64*J$63)/1000000,0)</f>
        <v>0</v>
      </c>
      <c r="K64" s="289">
        <f>I64+J64</f>
        <v>0</v>
      </c>
      <c r="N64" s="6"/>
      <c r="O64" s="6"/>
      <c r="S64" s="106"/>
    </row>
    <row r="65" spans="1:19" x14ac:dyDescent="0.2">
      <c r="A65" s="89" t="s">
        <v>18</v>
      </c>
      <c r="B65" s="238"/>
      <c r="C65" s="239"/>
      <c r="G65" s="39">
        <v>5250</v>
      </c>
      <c r="H65" s="290">
        <f>ROUND(G65*(1-$H$61),1)</f>
        <v>5250</v>
      </c>
      <c r="I65" s="291">
        <f>ROUNDUP((B65*H65*I$63)/1000000,0)</f>
        <v>0</v>
      </c>
      <c r="J65" s="263">
        <f>ROUNDUP((C65*H65*J$63)/1000000,0)</f>
        <v>0</v>
      </c>
      <c r="K65" s="292">
        <f>I65+J65</f>
        <v>0</v>
      </c>
      <c r="N65" s="6"/>
      <c r="O65" s="6"/>
      <c r="S65" s="106"/>
    </row>
    <row r="66" spans="1:19" ht="12.75" thickBot="1" x14ac:dyDescent="0.25">
      <c r="A66" s="90" t="s">
        <v>19</v>
      </c>
      <c r="B66" s="240"/>
      <c r="C66" s="241"/>
      <c r="G66" s="40">
        <v>3450</v>
      </c>
      <c r="H66" s="293">
        <f>ROUND(G66*(1-$H$61),1)</f>
        <v>3450</v>
      </c>
      <c r="I66" s="294">
        <f>ROUNDUP((B66*H66*I$63)/1000000,0)</f>
        <v>0</v>
      </c>
      <c r="J66" s="266">
        <f>ROUNDUP((C66*H66*J$63)/1000000,0)</f>
        <v>0</v>
      </c>
      <c r="K66" s="295">
        <f>I66+J66</f>
        <v>0</v>
      </c>
      <c r="N66" s="6"/>
      <c r="O66" s="6"/>
      <c r="S66" s="106"/>
    </row>
    <row r="67" spans="1:19" ht="12.75" thickBot="1" x14ac:dyDescent="0.25">
      <c r="A67" s="14"/>
      <c r="B67" s="206"/>
      <c r="C67" s="206"/>
      <c r="D67" s="65"/>
      <c r="E67" s="65"/>
      <c r="F67" s="65"/>
      <c r="G67" s="70"/>
      <c r="H67" s="28"/>
      <c r="I67" s="207"/>
      <c r="J67" s="30" t="s">
        <v>178</v>
      </c>
      <c r="K67" s="296">
        <f>SUM(K64:K66)</f>
        <v>0</v>
      </c>
      <c r="M67" s="2"/>
      <c r="N67" s="6"/>
      <c r="O67" s="6"/>
      <c r="S67" s="106"/>
    </row>
    <row r="68" spans="1:19" ht="12.75" thickBot="1" x14ac:dyDescent="0.25">
      <c r="A68" s="14"/>
      <c r="B68" s="206"/>
      <c r="C68" s="206"/>
      <c r="D68" s="65"/>
      <c r="E68" s="65"/>
      <c r="F68" s="65"/>
      <c r="G68" s="70"/>
      <c r="H68" s="28"/>
      <c r="I68" s="207"/>
      <c r="J68" s="193"/>
      <c r="K68" s="208"/>
      <c r="L68" s="65"/>
      <c r="N68" s="6"/>
      <c r="O68" s="6"/>
      <c r="S68" s="106"/>
    </row>
    <row r="69" spans="1:19" ht="12.75" thickBot="1" x14ac:dyDescent="0.25">
      <c r="A69" s="209" t="s">
        <v>20</v>
      </c>
      <c r="B69" s="242"/>
      <c r="C69" s="243"/>
      <c r="G69" s="210">
        <v>2600</v>
      </c>
      <c r="H69" s="297">
        <f>ROUND(G69*(1-$H$61),1)</f>
        <v>2600</v>
      </c>
      <c r="I69" s="298">
        <f>ROUNDUP((B69*H69*I$63)/1000000,0)</f>
        <v>0</v>
      </c>
      <c r="J69" s="299">
        <f>ROUNDUP((C69*H69*J$63)/1000000,0)</f>
        <v>0</v>
      </c>
      <c r="K69" s="300">
        <f>I69+J69</f>
        <v>0</v>
      </c>
      <c r="N69" s="6"/>
      <c r="O69" s="6"/>
      <c r="S69" s="106"/>
    </row>
    <row r="70" spans="1:19" ht="12.75" thickBot="1" x14ac:dyDescent="0.25">
      <c r="A70" s="3"/>
      <c r="B70" s="4"/>
      <c r="C70" s="4"/>
      <c r="J70" s="30" t="s">
        <v>179</v>
      </c>
      <c r="K70" s="296">
        <f>SUM(K69:K69)</f>
        <v>0</v>
      </c>
      <c r="N70" s="6"/>
      <c r="O70" s="6"/>
      <c r="S70" s="106"/>
    </row>
    <row r="71" spans="1:19" ht="12.75" thickBot="1" x14ac:dyDescent="0.25">
      <c r="A71" s="3"/>
      <c r="B71" s="4"/>
      <c r="C71" s="4"/>
      <c r="N71" s="6"/>
      <c r="O71" s="6"/>
      <c r="S71" s="106"/>
    </row>
    <row r="72" spans="1:19" ht="12" customHeight="1" thickBot="1" x14ac:dyDescent="0.25">
      <c r="A72" s="130" t="s">
        <v>127</v>
      </c>
      <c r="B72" s="140"/>
      <c r="C72" s="140"/>
      <c r="D72" s="141"/>
      <c r="E72" s="142"/>
      <c r="G72" s="1" t="s">
        <v>180</v>
      </c>
      <c r="N72" s="8" t="s">
        <v>181</v>
      </c>
      <c r="O72" s="6"/>
      <c r="Q72" s="6"/>
      <c r="S72" s="106"/>
    </row>
    <row r="73" spans="1:19" ht="12.75" customHeight="1" thickBot="1" x14ac:dyDescent="0.25">
      <c r="A73" s="143" t="s">
        <v>190</v>
      </c>
      <c r="B73" s="144"/>
      <c r="C73" s="144"/>
      <c r="D73" s="540"/>
      <c r="E73" s="541"/>
      <c r="G73" s="523" t="s">
        <v>45</v>
      </c>
      <c r="H73" s="524"/>
      <c r="I73" s="524"/>
      <c r="J73" s="491" t="s">
        <v>47</v>
      </c>
      <c r="K73" s="491" t="s">
        <v>46</v>
      </c>
      <c r="L73" s="486" t="s">
        <v>48</v>
      </c>
      <c r="M73" s="6"/>
      <c r="N73" s="494" t="s">
        <v>182</v>
      </c>
      <c r="O73" s="499" t="s">
        <v>183</v>
      </c>
      <c r="P73" s="491" t="s">
        <v>184</v>
      </c>
      <c r="Q73" s="486" t="s">
        <v>185</v>
      </c>
      <c r="S73" s="106"/>
    </row>
    <row r="74" spans="1:19" ht="12" customHeight="1" x14ac:dyDescent="0.2">
      <c r="A74" s="518" t="s">
        <v>22</v>
      </c>
      <c r="B74" s="520" t="s">
        <v>29</v>
      </c>
      <c r="C74" s="521"/>
      <c r="D74" s="521"/>
      <c r="E74" s="522"/>
      <c r="G74" s="525"/>
      <c r="H74" s="526"/>
      <c r="I74" s="526"/>
      <c r="J74" s="492"/>
      <c r="K74" s="492"/>
      <c r="L74" s="487"/>
      <c r="M74" s="6"/>
      <c r="N74" s="495"/>
      <c r="O74" s="500"/>
      <c r="P74" s="492"/>
      <c r="Q74" s="487"/>
      <c r="S74" s="106"/>
    </row>
    <row r="75" spans="1:19" ht="12.75" thickBot="1" x14ac:dyDescent="0.25">
      <c r="A75" s="519"/>
      <c r="B75" s="87" t="s">
        <v>17</v>
      </c>
      <c r="C75" s="36" t="s">
        <v>18</v>
      </c>
      <c r="D75" s="36" t="s">
        <v>19</v>
      </c>
      <c r="E75" s="37" t="s">
        <v>20</v>
      </c>
      <c r="G75" s="80" t="s">
        <v>17</v>
      </c>
      <c r="H75" s="81" t="s">
        <v>18</v>
      </c>
      <c r="I75" s="212" t="s">
        <v>19</v>
      </c>
      <c r="J75" s="493"/>
      <c r="K75" s="493"/>
      <c r="L75" s="488"/>
      <c r="M75" s="6"/>
      <c r="N75" s="213" t="s">
        <v>20</v>
      </c>
      <c r="O75" s="501"/>
      <c r="P75" s="493"/>
      <c r="Q75" s="488"/>
      <c r="S75" s="106"/>
    </row>
    <row r="76" spans="1:19" x14ac:dyDescent="0.2">
      <c r="A76" s="160" t="s">
        <v>23</v>
      </c>
      <c r="B76" s="244"/>
      <c r="C76" s="244"/>
      <c r="D76" s="244"/>
      <c r="E76" s="245"/>
      <c r="G76" s="38">
        <v>600</v>
      </c>
      <c r="H76" s="74">
        <v>450</v>
      </c>
      <c r="I76" s="214">
        <v>300</v>
      </c>
      <c r="J76" s="301">
        <f t="shared" ref="J76:J81" si="3">(B76*G76)+(C76*H76)+(D76*I76)</f>
        <v>0</v>
      </c>
      <c r="K76" s="301">
        <f t="shared" ref="K76:K81" si="4">(B76*G76*G$82)+(C76*H76*H$82)+(D76*I76*I$82)</f>
        <v>0</v>
      </c>
      <c r="L76" s="261">
        <f t="shared" ref="L76:L81" si="5">ROUNDUP(J76+K76,0)</f>
        <v>0</v>
      </c>
      <c r="M76" s="6"/>
      <c r="N76" s="215">
        <v>50</v>
      </c>
      <c r="O76" s="305">
        <f t="shared" ref="O76:O81" si="6">(E76*N76)</f>
        <v>0</v>
      </c>
      <c r="P76" s="301">
        <f t="shared" ref="P76:P81" si="7">E76*N76*N$82</f>
        <v>0</v>
      </c>
      <c r="Q76" s="261">
        <f t="shared" ref="Q76:Q81" si="8">ROUNDUP(O76+P76,0)</f>
        <v>0</v>
      </c>
      <c r="S76" s="106"/>
    </row>
    <row r="77" spans="1:19" ht="12.75" customHeight="1" x14ac:dyDescent="0.2">
      <c r="A77" s="161" t="s">
        <v>24</v>
      </c>
      <c r="B77" s="246"/>
      <c r="C77" s="246"/>
      <c r="D77" s="246"/>
      <c r="E77" s="247"/>
      <c r="G77" s="39">
        <v>300</v>
      </c>
      <c r="H77" s="75">
        <v>225</v>
      </c>
      <c r="I77" s="216">
        <v>150</v>
      </c>
      <c r="J77" s="262">
        <f t="shared" si="3"/>
        <v>0</v>
      </c>
      <c r="K77" s="262">
        <f t="shared" si="4"/>
        <v>0</v>
      </c>
      <c r="L77" s="302">
        <f t="shared" si="5"/>
        <v>0</v>
      </c>
      <c r="M77" s="6"/>
      <c r="N77" s="217">
        <v>50</v>
      </c>
      <c r="O77" s="306">
        <f t="shared" si="6"/>
        <v>0</v>
      </c>
      <c r="P77" s="262">
        <f t="shared" si="7"/>
        <v>0</v>
      </c>
      <c r="Q77" s="302">
        <f t="shared" si="8"/>
        <v>0</v>
      </c>
      <c r="S77" s="106"/>
    </row>
    <row r="78" spans="1:19" x14ac:dyDescent="0.2">
      <c r="A78" s="161" t="s">
        <v>25</v>
      </c>
      <c r="B78" s="246"/>
      <c r="C78" s="246"/>
      <c r="D78" s="246"/>
      <c r="E78" s="247"/>
      <c r="G78" s="39">
        <v>300</v>
      </c>
      <c r="H78" s="75">
        <v>225</v>
      </c>
      <c r="I78" s="216">
        <v>150</v>
      </c>
      <c r="J78" s="262">
        <f t="shared" si="3"/>
        <v>0</v>
      </c>
      <c r="K78" s="262">
        <f t="shared" si="4"/>
        <v>0</v>
      </c>
      <c r="L78" s="302">
        <f t="shared" si="5"/>
        <v>0</v>
      </c>
      <c r="M78" s="6"/>
      <c r="N78" s="217">
        <v>50</v>
      </c>
      <c r="O78" s="306">
        <f t="shared" si="6"/>
        <v>0</v>
      </c>
      <c r="P78" s="262">
        <f t="shared" si="7"/>
        <v>0</v>
      </c>
      <c r="Q78" s="302">
        <f t="shared" si="8"/>
        <v>0</v>
      </c>
      <c r="S78" s="106"/>
    </row>
    <row r="79" spans="1:19" x14ac:dyDescent="0.2">
      <c r="A79" s="161" t="s">
        <v>30</v>
      </c>
      <c r="B79" s="246"/>
      <c r="C79" s="246"/>
      <c r="D79" s="246"/>
      <c r="E79" s="247"/>
      <c r="G79" s="39">
        <v>100</v>
      </c>
      <c r="H79" s="75">
        <v>75</v>
      </c>
      <c r="I79" s="216">
        <v>75</v>
      </c>
      <c r="J79" s="262">
        <f t="shared" si="3"/>
        <v>0</v>
      </c>
      <c r="K79" s="262">
        <f t="shared" si="4"/>
        <v>0</v>
      </c>
      <c r="L79" s="302">
        <f t="shared" si="5"/>
        <v>0</v>
      </c>
      <c r="M79" s="6"/>
      <c r="N79" s="217">
        <v>50</v>
      </c>
      <c r="O79" s="306">
        <f t="shared" si="6"/>
        <v>0</v>
      </c>
      <c r="P79" s="262">
        <f t="shared" si="7"/>
        <v>0</v>
      </c>
      <c r="Q79" s="302">
        <f t="shared" si="8"/>
        <v>0</v>
      </c>
      <c r="S79" s="106"/>
    </row>
    <row r="80" spans="1:19" x14ac:dyDescent="0.2">
      <c r="A80" s="161" t="s">
        <v>63</v>
      </c>
      <c r="B80" s="246"/>
      <c r="C80" s="246"/>
      <c r="D80" s="246"/>
      <c r="E80" s="247"/>
      <c r="G80" s="39">
        <v>50</v>
      </c>
      <c r="H80" s="75">
        <v>50</v>
      </c>
      <c r="I80" s="216">
        <v>50</v>
      </c>
      <c r="J80" s="262">
        <f t="shared" si="3"/>
        <v>0</v>
      </c>
      <c r="K80" s="262">
        <f t="shared" si="4"/>
        <v>0</v>
      </c>
      <c r="L80" s="302">
        <f t="shared" si="5"/>
        <v>0</v>
      </c>
      <c r="M80" s="6"/>
      <c r="N80" s="217">
        <v>50</v>
      </c>
      <c r="O80" s="306">
        <f t="shared" si="6"/>
        <v>0</v>
      </c>
      <c r="P80" s="262">
        <f t="shared" si="7"/>
        <v>0</v>
      </c>
      <c r="Q80" s="302">
        <f t="shared" si="8"/>
        <v>0</v>
      </c>
      <c r="S80" s="106"/>
    </row>
    <row r="81" spans="1:20" ht="12.75" customHeight="1" thickBot="1" x14ac:dyDescent="0.25">
      <c r="A81" s="162" t="s">
        <v>83</v>
      </c>
      <c r="B81" s="248"/>
      <c r="C81" s="248"/>
      <c r="D81" s="248"/>
      <c r="E81" s="249"/>
      <c r="G81" s="40">
        <v>300</v>
      </c>
      <c r="H81" s="76">
        <v>225</v>
      </c>
      <c r="I81" s="218">
        <v>150</v>
      </c>
      <c r="J81" s="265">
        <f t="shared" si="3"/>
        <v>0</v>
      </c>
      <c r="K81" s="265">
        <f t="shared" si="4"/>
        <v>0</v>
      </c>
      <c r="L81" s="303">
        <f t="shared" si="5"/>
        <v>0</v>
      </c>
      <c r="M81" s="6"/>
      <c r="N81" s="219">
        <v>50</v>
      </c>
      <c r="O81" s="307">
        <f t="shared" si="6"/>
        <v>0</v>
      </c>
      <c r="P81" s="265">
        <f t="shared" si="7"/>
        <v>0</v>
      </c>
      <c r="Q81" s="303">
        <f t="shared" si="8"/>
        <v>0</v>
      </c>
      <c r="S81" s="106"/>
    </row>
    <row r="82" spans="1:20" ht="12.75" customHeight="1" thickBot="1" x14ac:dyDescent="0.25">
      <c r="A82" s="19"/>
      <c r="B82" s="61"/>
      <c r="C82" s="61"/>
      <c r="D82" s="61"/>
      <c r="E82" s="61"/>
      <c r="F82" s="30" t="s">
        <v>94</v>
      </c>
      <c r="G82" s="156">
        <v>0.4</v>
      </c>
      <c r="H82" s="158">
        <v>0.35</v>
      </c>
      <c r="I82" s="157">
        <v>0.3</v>
      </c>
      <c r="J82" s="6"/>
      <c r="K82" s="6"/>
      <c r="L82" s="95"/>
      <c r="M82" s="6"/>
      <c r="N82" s="151">
        <v>0.2</v>
      </c>
      <c r="O82" s="6"/>
      <c r="P82" s="6"/>
      <c r="Q82" s="95"/>
      <c r="S82" s="106"/>
    </row>
    <row r="83" spans="1:20" ht="12.75" thickBot="1" x14ac:dyDescent="0.25">
      <c r="A83" s="3"/>
      <c r="B83" s="61"/>
      <c r="C83" s="61"/>
      <c r="D83" s="61"/>
      <c r="E83" s="61"/>
      <c r="K83" s="30" t="s">
        <v>191</v>
      </c>
      <c r="L83" s="304">
        <f>SUM(L76:L81)</f>
        <v>0</v>
      </c>
      <c r="M83" s="6"/>
      <c r="P83" s="30" t="s">
        <v>196</v>
      </c>
      <c r="Q83" s="304">
        <f>SUM(Q76:Q81)</f>
        <v>0</v>
      </c>
      <c r="S83" s="106"/>
    </row>
    <row r="84" spans="1:20" ht="12.75" thickBot="1" x14ac:dyDescent="0.25">
      <c r="A84" s="99"/>
      <c r="B84" s="100"/>
      <c r="C84" s="100"/>
      <c r="D84" s="100"/>
      <c r="E84" s="100"/>
      <c r="F84" s="92"/>
      <c r="G84" s="92"/>
      <c r="H84" s="92"/>
      <c r="I84" s="92"/>
      <c r="J84" s="92"/>
      <c r="K84" s="92"/>
      <c r="L84" s="97"/>
      <c r="M84" s="101"/>
      <c r="N84" s="92"/>
      <c r="O84" s="92"/>
      <c r="P84" s="92"/>
      <c r="Q84" s="225"/>
      <c r="R84" s="225"/>
      <c r="S84" s="221"/>
      <c r="T84" s="73"/>
    </row>
    <row r="85" spans="1:20" ht="12.75" thickBot="1" x14ac:dyDescent="0.25">
      <c r="N85" s="6"/>
      <c r="O85" s="6"/>
      <c r="Q85" s="73"/>
      <c r="R85" s="73"/>
      <c r="S85" s="221"/>
      <c r="T85" s="73"/>
    </row>
    <row r="86" spans="1:20" ht="12.75" customHeight="1" thickBot="1" x14ac:dyDescent="0.25">
      <c r="A86" s="531" t="s">
        <v>221</v>
      </c>
      <c r="B86" s="532"/>
      <c r="C86" s="533"/>
      <c r="D86" s="15"/>
      <c r="E86" s="14"/>
      <c r="F86" s="14"/>
      <c r="N86" s="6"/>
      <c r="O86" s="6"/>
      <c r="S86" s="106"/>
    </row>
    <row r="87" spans="1:20" ht="12.75" customHeight="1" thickBot="1" x14ac:dyDescent="0.25">
      <c r="A87" s="534" t="s">
        <v>22</v>
      </c>
      <c r="B87" s="535"/>
      <c r="C87" s="410" t="s">
        <v>26</v>
      </c>
      <c r="D87" s="409"/>
      <c r="E87" s="35" t="s">
        <v>49</v>
      </c>
      <c r="F87" s="410" t="s">
        <v>36</v>
      </c>
      <c r="N87" s="6"/>
      <c r="O87" s="6"/>
      <c r="Q87" s="65"/>
      <c r="S87" s="106"/>
    </row>
    <row r="88" spans="1:20" ht="12" customHeight="1" x14ac:dyDescent="0.2">
      <c r="A88" s="455" t="s">
        <v>98</v>
      </c>
      <c r="B88" s="456"/>
      <c r="C88" s="250"/>
      <c r="D88" s="15"/>
      <c r="E88" s="47">
        <v>350</v>
      </c>
      <c r="F88" s="308">
        <f>ROUNDUP(C88*E88,0)</f>
        <v>0</v>
      </c>
      <c r="N88" s="6"/>
      <c r="O88" s="6"/>
      <c r="Q88" s="68"/>
      <c r="S88" s="106"/>
    </row>
    <row r="89" spans="1:20" ht="12" customHeight="1" x14ac:dyDescent="0.2">
      <c r="A89" s="457" t="s">
        <v>85</v>
      </c>
      <c r="B89" s="458"/>
      <c r="C89" s="251"/>
      <c r="D89" s="15"/>
      <c r="E89" s="43">
        <v>240</v>
      </c>
      <c r="F89" s="264">
        <f t="shared" ref="F89:F100" si="9">ROUNDUP(C89*E89,0)</f>
        <v>0</v>
      </c>
      <c r="N89" s="6"/>
      <c r="O89" s="6"/>
      <c r="Q89" s="68"/>
      <c r="S89" s="106"/>
    </row>
    <row r="90" spans="1:20" ht="12" customHeight="1" x14ac:dyDescent="0.2">
      <c r="A90" s="457" t="s">
        <v>86</v>
      </c>
      <c r="B90" s="458"/>
      <c r="C90" s="251"/>
      <c r="D90" s="15"/>
      <c r="E90" s="43">
        <v>180</v>
      </c>
      <c r="F90" s="264">
        <f t="shared" si="9"/>
        <v>0</v>
      </c>
      <c r="N90" s="6"/>
      <c r="O90" s="6"/>
      <c r="Q90" s="68"/>
      <c r="S90" s="106"/>
    </row>
    <row r="91" spans="1:20" ht="12" customHeight="1" x14ac:dyDescent="0.2">
      <c r="A91" s="457" t="s">
        <v>87</v>
      </c>
      <c r="B91" s="458"/>
      <c r="C91" s="251"/>
      <c r="D91" s="15"/>
      <c r="E91" s="43">
        <v>150</v>
      </c>
      <c r="F91" s="264">
        <f t="shared" si="9"/>
        <v>0</v>
      </c>
      <c r="N91" s="6"/>
      <c r="O91" s="6"/>
      <c r="Q91" s="68"/>
      <c r="S91" s="106"/>
    </row>
    <row r="92" spans="1:20" ht="12" customHeight="1" x14ac:dyDescent="0.2">
      <c r="A92" s="544" t="s">
        <v>84</v>
      </c>
      <c r="B92" s="545"/>
      <c r="C92" s="251"/>
      <c r="D92" s="15"/>
      <c r="E92" s="43">
        <v>150</v>
      </c>
      <c r="F92" s="264">
        <f t="shared" si="9"/>
        <v>0</v>
      </c>
      <c r="N92" s="6"/>
      <c r="O92" s="6"/>
      <c r="Q92" s="68"/>
      <c r="S92" s="106"/>
    </row>
    <row r="93" spans="1:20" ht="12" customHeight="1" x14ac:dyDescent="0.2">
      <c r="A93" s="506" t="s">
        <v>99</v>
      </c>
      <c r="B93" s="507"/>
      <c r="C93" s="251"/>
      <c r="D93" s="15"/>
      <c r="E93" s="43">
        <v>100</v>
      </c>
      <c r="F93" s="264">
        <f t="shared" si="9"/>
        <v>0</v>
      </c>
      <c r="N93" s="6"/>
      <c r="O93" s="120"/>
      <c r="P93" s="120"/>
      <c r="Q93" s="68"/>
      <c r="S93" s="106"/>
    </row>
    <row r="94" spans="1:20" ht="12" customHeight="1" x14ac:dyDescent="0.2">
      <c r="A94" s="457" t="s">
        <v>27</v>
      </c>
      <c r="B94" s="458"/>
      <c r="C94" s="251"/>
      <c r="D94" s="15"/>
      <c r="E94" s="43">
        <v>130</v>
      </c>
      <c r="F94" s="264">
        <f t="shared" si="9"/>
        <v>0</v>
      </c>
      <c r="N94" s="6"/>
      <c r="O94" s="6"/>
      <c r="Q94" s="68"/>
      <c r="S94" s="106"/>
    </row>
    <row r="95" spans="1:20" ht="12" customHeight="1" x14ac:dyDescent="0.2">
      <c r="A95" s="457" t="s">
        <v>88</v>
      </c>
      <c r="B95" s="458"/>
      <c r="C95" s="251"/>
      <c r="D95" s="15"/>
      <c r="E95" s="43">
        <v>120</v>
      </c>
      <c r="F95" s="264">
        <f t="shared" si="9"/>
        <v>0</v>
      </c>
      <c r="N95" s="6"/>
      <c r="O95" s="6"/>
      <c r="Q95" s="68"/>
      <c r="S95" s="106"/>
    </row>
    <row r="96" spans="1:20" ht="12" customHeight="1" x14ac:dyDescent="0.2">
      <c r="A96" s="457" t="s">
        <v>28</v>
      </c>
      <c r="B96" s="458"/>
      <c r="C96" s="251"/>
      <c r="D96" s="15"/>
      <c r="E96" s="43">
        <v>100</v>
      </c>
      <c r="F96" s="264">
        <f t="shared" si="9"/>
        <v>0</v>
      </c>
      <c r="N96" s="6"/>
      <c r="O96" s="6"/>
      <c r="Q96" s="68"/>
      <c r="S96" s="106"/>
    </row>
    <row r="97" spans="1:19" ht="12" customHeight="1" x14ac:dyDescent="0.2">
      <c r="A97" s="506" t="s">
        <v>141</v>
      </c>
      <c r="B97" s="507"/>
      <c r="C97" s="251"/>
      <c r="D97" s="15"/>
      <c r="E97" s="45">
        <v>60</v>
      </c>
      <c r="F97" s="264">
        <f t="shared" si="9"/>
        <v>0</v>
      </c>
      <c r="N97" s="6"/>
      <c r="O97" s="6"/>
      <c r="Q97" s="68"/>
      <c r="S97" s="106"/>
    </row>
    <row r="98" spans="1:19" ht="12" customHeight="1" x14ac:dyDescent="0.2">
      <c r="A98" s="506" t="s">
        <v>142</v>
      </c>
      <c r="B98" s="507"/>
      <c r="C98" s="251"/>
      <c r="D98" s="15"/>
      <c r="E98" s="45">
        <v>40</v>
      </c>
      <c r="F98" s="264">
        <f t="shared" si="9"/>
        <v>0</v>
      </c>
      <c r="N98" s="6"/>
      <c r="O98" s="6"/>
      <c r="Q98" s="68"/>
      <c r="S98" s="106"/>
    </row>
    <row r="99" spans="1:19" ht="12" customHeight="1" x14ac:dyDescent="0.2">
      <c r="A99" s="457" t="s">
        <v>204</v>
      </c>
      <c r="B99" s="458"/>
      <c r="C99" s="251"/>
      <c r="D99" s="15"/>
      <c r="E99" s="45">
        <v>10</v>
      </c>
      <c r="F99" s="264">
        <f t="shared" si="9"/>
        <v>0</v>
      </c>
      <c r="N99" s="6"/>
      <c r="O99" s="6"/>
      <c r="Q99" s="68"/>
      <c r="S99" s="106"/>
    </row>
    <row r="100" spans="1:19" ht="12" customHeight="1" thickBot="1" x14ac:dyDescent="0.25">
      <c r="A100" s="508" t="s">
        <v>89</v>
      </c>
      <c r="B100" s="509"/>
      <c r="C100" s="252"/>
      <c r="E100" s="44">
        <v>100</v>
      </c>
      <c r="F100" s="267">
        <f t="shared" si="9"/>
        <v>0</v>
      </c>
      <c r="N100" s="6"/>
      <c r="O100" s="6"/>
      <c r="Q100" s="68"/>
      <c r="S100" s="106"/>
    </row>
    <row r="101" spans="1:19" ht="12.75" thickBot="1" x14ac:dyDescent="0.25">
      <c r="A101" s="19"/>
      <c r="C101" s="20"/>
      <c r="E101" s="41" t="s">
        <v>50</v>
      </c>
      <c r="F101" s="309">
        <f>SUM(F88:F100)</f>
        <v>0</v>
      </c>
      <c r="N101" s="6"/>
      <c r="O101" s="6"/>
      <c r="Q101" s="65"/>
      <c r="S101" s="106"/>
    </row>
    <row r="102" spans="1:19" ht="12.75" thickBot="1" x14ac:dyDescent="0.25">
      <c r="A102" s="19"/>
      <c r="C102" s="20"/>
      <c r="D102" s="30" t="s">
        <v>51</v>
      </c>
      <c r="E102" s="151">
        <v>0.3</v>
      </c>
      <c r="F102" s="310">
        <f>ROUNDUP((F101)*E102,0)</f>
        <v>0</v>
      </c>
      <c r="N102" s="6"/>
      <c r="O102" s="6"/>
      <c r="S102" s="106"/>
    </row>
    <row r="103" spans="1:19" ht="12.75" thickBot="1" x14ac:dyDescent="0.25">
      <c r="A103" s="19"/>
      <c r="C103" s="20"/>
      <c r="E103" s="42" t="s">
        <v>100</v>
      </c>
      <c r="F103" s="311">
        <f>SUM(F101:F102)</f>
        <v>0</v>
      </c>
      <c r="N103" s="6"/>
      <c r="O103" s="6"/>
      <c r="S103" s="106"/>
    </row>
    <row r="104" spans="1:19" ht="12.75" thickBot="1" x14ac:dyDescent="0.25">
      <c r="A104" s="102"/>
      <c r="B104" s="103"/>
      <c r="C104" s="92"/>
      <c r="D104" s="92"/>
      <c r="E104" s="104"/>
      <c r="F104" s="105"/>
      <c r="G104" s="92"/>
      <c r="H104" s="92"/>
      <c r="I104" s="92"/>
      <c r="J104" s="92"/>
      <c r="K104" s="92"/>
      <c r="L104" s="92"/>
      <c r="M104" s="94"/>
      <c r="N104" s="92"/>
      <c r="O104" s="92"/>
      <c r="P104" s="92"/>
      <c r="Q104" s="92"/>
      <c r="R104" s="92"/>
      <c r="S104" s="106"/>
    </row>
    <row r="105" spans="1:19" ht="12.75" thickBot="1" x14ac:dyDescent="0.25">
      <c r="A105" s="19"/>
      <c r="B105" s="20"/>
      <c r="F105" s="42"/>
      <c r="G105" s="46"/>
      <c r="N105" s="6"/>
      <c r="O105" s="6"/>
      <c r="S105" s="106"/>
    </row>
    <row r="106" spans="1:19" ht="24.75" thickBot="1" x14ac:dyDescent="0.25">
      <c r="A106" s="130" t="s">
        <v>223</v>
      </c>
      <c r="B106" s="140"/>
      <c r="C106" s="394"/>
      <c r="D106" s="394"/>
      <c r="F106" s="56"/>
      <c r="G106" s="49"/>
      <c r="H106" s="112" t="s">
        <v>52</v>
      </c>
      <c r="I106" s="79" t="s">
        <v>55</v>
      </c>
      <c r="J106" s="48" t="s">
        <v>36</v>
      </c>
      <c r="M106" s="2"/>
      <c r="N106" s="6"/>
      <c r="O106" s="6"/>
      <c r="S106" s="106"/>
    </row>
    <row r="107" spans="1:19" ht="12" customHeight="1" x14ac:dyDescent="0.2">
      <c r="A107" s="455" t="s">
        <v>211</v>
      </c>
      <c r="B107" s="456"/>
      <c r="C107" s="456"/>
      <c r="D107" s="253"/>
      <c r="F107" s="469" t="s">
        <v>73</v>
      </c>
      <c r="G107" s="470"/>
      <c r="H107" s="312">
        <f>IF((D107-D108)&lt;=150000,(D107-D108),150000)</f>
        <v>0</v>
      </c>
      <c r="I107" s="113">
        <v>0.1</v>
      </c>
      <c r="J107" s="261">
        <f>ROUNDUP(H107*I107,0)</f>
        <v>0</v>
      </c>
      <c r="M107" s="2"/>
      <c r="N107" s="6"/>
      <c r="O107" s="6"/>
      <c r="S107" s="106"/>
    </row>
    <row r="108" spans="1:19" ht="12" customHeight="1" x14ac:dyDescent="0.2">
      <c r="A108" s="457" t="s">
        <v>212</v>
      </c>
      <c r="B108" s="458"/>
      <c r="C108" s="458"/>
      <c r="D108" s="254"/>
      <c r="F108" s="467" t="s">
        <v>74</v>
      </c>
      <c r="G108" s="468"/>
      <c r="H108" s="313">
        <f>IF((D107-D108)&lt;=150001,0,(IF((D107-D108)&lt;=300000,(D107-D108)-150000,150000)))</f>
        <v>0</v>
      </c>
      <c r="I108" s="114">
        <v>0.09</v>
      </c>
      <c r="J108" s="302">
        <f t="shared" ref="J108:J115" si="10">ROUNDUP(H108*I108,0)</f>
        <v>0</v>
      </c>
      <c r="M108" s="2"/>
      <c r="N108" s="6"/>
      <c r="O108" s="6"/>
      <c r="S108" s="106"/>
    </row>
    <row r="109" spans="1:19" ht="12" customHeight="1" x14ac:dyDescent="0.2">
      <c r="A109" s="457" t="s">
        <v>135</v>
      </c>
      <c r="B109" s="458"/>
      <c r="C109" s="458"/>
      <c r="D109" s="254"/>
      <c r="F109" s="467" t="s">
        <v>75</v>
      </c>
      <c r="G109" s="468"/>
      <c r="H109" s="313">
        <f>IF((D107-D108)&lt;=300000,0,(IF((D107-D108)&lt;=600000,(D107-D108)-300000,300000)))</f>
        <v>0</v>
      </c>
      <c r="I109" s="114">
        <v>0.08</v>
      </c>
      <c r="J109" s="302">
        <f t="shared" si="10"/>
        <v>0</v>
      </c>
      <c r="M109" s="2"/>
      <c r="N109" s="6"/>
      <c r="O109" s="6"/>
      <c r="S109" s="106"/>
    </row>
    <row r="110" spans="1:19" ht="12" customHeight="1" x14ac:dyDescent="0.2">
      <c r="A110" s="459" t="s">
        <v>218</v>
      </c>
      <c r="B110" s="460"/>
      <c r="C110" s="460"/>
      <c r="D110" s="336">
        <f>B14</f>
        <v>0</v>
      </c>
      <c r="F110" s="467" t="s">
        <v>76</v>
      </c>
      <c r="G110" s="468"/>
      <c r="H110" s="313">
        <f>IF((D107-D108)&lt;=600000,0,(IF((D107-D108)&lt;=1200000,(D107-D108)-600000,600000)))</f>
        <v>0</v>
      </c>
      <c r="I110" s="114">
        <v>7.0000000000000007E-2</v>
      </c>
      <c r="J110" s="302">
        <f t="shared" si="10"/>
        <v>0</v>
      </c>
      <c r="M110" s="2"/>
      <c r="N110" s="6"/>
      <c r="O110" s="6"/>
      <c r="S110" s="106"/>
    </row>
    <row r="111" spans="1:19" ht="12" customHeight="1" x14ac:dyDescent="0.2">
      <c r="A111" s="459" t="s">
        <v>203</v>
      </c>
      <c r="B111" s="460"/>
      <c r="C111" s="460"/>
      <c r="D111" s="264">
        <f>B15</f>
        <v>0</v>
      </c>
      <c r="E111" s="15"/>
      <c r="F111" s="467" t="s">
        <v>77</v>
      </c>
      <c r="G111" s="468"/>
      <c r="H111" s="313">
        <f>IF((D107-D108)&lt;=1200000,0,(IF((D107-D108)&lt;=2400000,(D107-D108)-1200000,1200000)))</f>
        <v>0</v>
      </c>
      <c r="I111" s="121">
        <v>0.06</v>
      </c>
      <c r="J111" s="302">
        <f t="shared" si="10"/>
        <v>0</v>
      </c>
      <c r="M111" s="2"/>
      <c r="N111" s="6"/>
      <c r="O111" s="6"/>
      <c r="S111" s="106"/>
    </row>
    <row r="112" spans="1:19" ht="12.75" customHeight="1" x14ac:dyDescent="0.2">
      <c r="A112" s="459" t="s">
        <v>213</v>
      </c>
      <c r="B112" s="460"/>
      <c r="C112" s="460"/>
      <c r="D112" s="336">
        <f>C16</f>
        <v>0</v>
      </c>
      <c r="E112" s="15"/>
      <c r="F112" s="467" t="s">
        <v>78</v>
      </c>
      <c r="G112" s="468"/>
      <c r="H112" s="313">
        <f>IF((D107-D108)&lt;=2400000,0,(IF((D107-D108)&lt;=4800000,(D107-D108)-2400000,2400000)))</f>
        <v>0</v>
      </c>
      <c r="I112" s="121">
        <v>0.05</v>
      </c>
      <c r="J112" s="302">
        <f t="shared" si="10"/>
        <v>0</v>
      </c>
      <c r="M112" s="2"/>
      <c r="N112" s="6"/>
      <c r="O112" s="6"/>
      <c r="S112" s="106"/>
    </row>
    <row r="113" spans="1:19" ht="12.75" customHeight="1" x14ac:dyDescent="0.2">
      <c r="A113" s="461" t="s">
        <v>214</v>
      </c>
      <c r="B113" s="462"/>
      <c r="C113" s="463"/>
      <c r="D113" s="449">
        <f>C14</f>
        <v>0</v>
      </c>
      <c r="E113" s="15"/>
      <c r="F113" s="467" t="s">
        <v>79</v>
      </c>
      <c r="G113" s="468"/>
      <c r="H113" s="313">
        <f>IF((D107-D108)&lt;=4800000,0,(IF((D107-D108)&gt;4800000,(D107-D108)-4800000,0)))</f>
        <v>0</v>
      </c>
      <c r="I113" s="114">
        <v>0.04</v>
      </c>
      <c r="J113" s="302">
        <f t="shared" si="10"/>
        <v>0</v>
      </c>
      <c r="M113" s="2"/>
      <c r="N113" s="6"/>
      <c r="O113" s="6"/>
      <c r="S113" s="106"/>
    </row>
    <row r="114" spans="1:19" x14ac:dyDescent="0.2">
      <c r="A114" s="464" t="s">
        <v>215</v>
      </c>
      <c r="B114" s="465"/>
      <c r="C114" s="466"/>
      <c r="D114" s="450">
        <f>IF(D113=0, 0, D110/D113)</f>
        <v>0</v>
      </c>
      <c r="E114" s="15"/>
      <c r="F114" s="467" t="s">
        <v>134</v>
      </c>
      <c r="G114" s="468"/>
      <c r="H114" s="314">
        <f>D108</f>
        <v>0</v>
      </c>
      <c r="I114" s="136">
        <v>0.03</v>
      </c>
      <c r="J114" s="316">
        <f t="shared" si="10"/>
        <v>0</v>
      </c>
      <c r="M114" s="2"/>
      <c r="N114" s="6"/>
      <c r="O114" s="6"/>
      <c r="S114" s="106"/>
    </row>
    <row r="115" spans="1:19" ht="12.75" thickBot="1" x14ac:dyDescent="0.25">
      <c r="A115" s="496" t="s">
        <v>216</v>
      </c>
      <c r="B115" s="497"/>
      <c r="C115" s="498"/>
      <c r="D115" s="451">
        <f>ROUNDUP(D112*D114,0)</f>
        <v>0</v>
      </c>
      <c r="E115" s="15"/>
      <c r="F115" s="481" t="s">
        <v>115</v>
      </c>
      <c r="G115" s="482"/>
      <c r="H115" s="315">
        <f>D109</f>
        <v>0</v>
      </c>
      <c r="I115" s="115">
        <v>0.02</v>
      </c>
      <c r="J115" s="303">
        <f t="shared" si="10"/>
        <v>0</v>
      </c>
      <c r="M115" s="2"/>
      <c r="N115" s="6"/>
      <c r="O115" s="6"/>
      <c r="S115" s="106"/>
    </row>
    <row r="116" spans="1:19" ht="12.75" thickBot="1" x14ac:dyDescent="0.25">
      <c r="F116" s="50"/>
      <c r="G116" s="51"/>
      <c r="H116" s="52"/>
      <c r="I116" s="51" t="s">
        <v>56</v>
      </c>
      <c r="J116" s="317">
        <f>SUM(J107:J115)</f>
        <v>0</v>
      </c>
      <c r="L116" s="55"/>
      <c r="M116" s="2"/>
      <c r="N116" s="6"/>
      <c r="O116" s="6"/>
      <c r="S116" s="106"/>
    </row>
    <row r="117" spans="1:19" x14ac:dyDescent="0.2">
      <c r="F117" s="50"/>
      <c r="G117" s="51"/>
      <c r="H117" s="52"/>
      <c r="I117" s="51"/>
      <c r="J117" s="53"/>
      <c r="M117" s="2"/>
      <c r="N117" s="6"/>
      <c r="O117" s="6"/>
      <c r="S117" s="106"/>
    </row>
    <row r="118" spans="1:19" ht="12.75" thickBot="1" x14ac:dyDescent="0.25">
      <c r="G118" s="1" t="s">
        <v>62</v>
      </c>
      <c r="H118" s="55"/>
      <c r="I118" s="51"/>
      <c r="J118" s="55"/>
      <c r="M118" s="2"/>
      <c r="N118" s="6"/>
      <c r="O118" s="6"/>
      <c r="S118" s="106"/>
    </row>
    <row r="119" spans="1:19" ht="12" customHeight="1" x14ac:dyDescent="0.2">
      <c r="F119" s="60"/>
      <c r="G119" s="489" t="s">
        <v>217</v>
      </c>
      <c r="H119" s="453" t="s">
        <v>71</v>
      </c>
      <c r="M119" s="2"/>
      <c r="N119" s="6"/>
      <c r="O119" s="6"/>
      <c r="S119" s="106"/>
    </row>
    <row r="120" spans="1:19" ht="12.75" thickBot="1" x14ac:dyDescent="0.25">
      <c r="F120" s="60"/>
      <c r="G120" s="490"/>
      <c r="H120" s="454"/>
      <c r="I120" s="60"/>
      <c r="J120" s="60"/>
      <c r="M120" s="2"/>
      <c r="N120" s="6"/>
      <c r="O120" s="6"/>
      <c r="S120" s="106"/>
    </row>
    <row r="121" spans="1:19" x14ac:dyDescent="0.2">
      <c r="E121" s="477" t="s">
        <v>222</v>
      </c>
      <c r="F121" s="478"/>
      <c r="G121" s="152">
        <v>0.25</v>
      </c>
      <c r="H121" s="397">
        <f>ROUNDUP(D115*G121,0)</f>
        <v>0</v>
      </c>
      <c r="I121" s="60"/>
      <c r="J121" s="60"/>
      <c r="M121" s="2"/>
      <c r="N121" s="6"/>
      <c r="O121" s="6"/>
      <c r="S121" s="106"/>
    </row>
    <row r="122" spans="1:19" x14ac:dyDescent="0.2">
      <c r="E122" s="473" t="s">
        <v>220</v>
      </c>
      <c r="F122" s="474"/>
      <c r="G122" s="395">
        <v>0.05</v>
      </c>
      <c r="H122" s="396">
        <f>ROUNDUP((D110-D115)*G122,0)</f>
        <v>0</v>
      </c>
      <c r="I122" s="60"/>
      <c r="J122" s="60"/>
      <c r="M122" s="2"/>
      <c r="N122" s="6"/>
      <c r="O122" s="6"/>
      <c r="S122" s="106"/>
    </row>
    <row r="123" spans="1:19" ht="12.75" thickBot="1" x14ac:dyDescent="0.25">
      <c r="E123" s="475" t="s">
        <v>219</v>
      </c>
      <c r="F123" s="476"/>
      <c r="G123" s="398">
        <v>0.05</v>
      </c>
      <c r="H123" s="403">
        <f>ROUNDUP(D111*G123,0)</f>
        <v>0</v>
      </c>
      <c r="I123" s="60"/>
      <c r="J123" s="60"/>
      <c r="M123" s="2"/>
      <c r="N123" s="6"/>
      <c r="O123" s="6"/>
      <c r="S123" s="106"/>
    </row>
    <row r="124" spans="1:19" s="15" customFormat="1" ht="12.75" thickBot="1" x14ac:dyDescent="0.25">
      <c r="A124" s="2"/>
      <c r="B124" s="2"/>
      <c r="C124" s="2"/>
      <c r="F124" s="77"/>
      <c r="G124" s="51" t="s">
        <v>66</v>
      </c>
      <c r="H124" s="324">
        <f>SUM(H121:H123)</f>
        <v>0</v>
      </c>
      <c r="I124" s="60"/>
      <c r="J124" s="60"/>
      <c r="N124" s="65"/>
      <c r="O124" s="65"/>
      <c r="S124" s="107"/>
    </row>
    <row r="125" spans="1:19" s="15" customFormat="1" x14ac:dyDescent="0.2">
      <c r="F125" s="77"/>
      <c r="G125" s="78"/>
      <c r="H125" s="58"/>
      <c r="I125" s="60"/>
      <c r="J125" s="60"/>
      <c r="N125" s="65"/>
      <c r="O125" s="65"/>
      <c r="S125" s="107"/>
    </row>
    <row r="126" spans="1:19" ht="12.75" thickBot="1" x14ac:dyDescent="0.25">
      <c r="A126" s="15"/>
      <c r="B126" s="15"/>
      <c r="C126" s="15"/>
      <c r="F126" s="57"/>
      <c r="G126" s="54" t="s">
        <v>57</v>
      </c>
      <c r="H126" s="58"/>
      <c r="I126" s="59"/>
      <c r="J126" s="59"/>
      <c r="M126" s="2"/>
      <c r="N126" s="6"/>
      <c r="O126" s="6"/>
      <c r="S126" s="106"/>
    </row>
    <row r="127" spans="1:19" ht="12.75" customHeight="1" x14ac:dyDescent="0.2">
      <c r="F127" s="57"/>
      <c r="G127" s="489" t="s">
        <v>72</v>
      </c>
      <c r="H127" s="479" t="s">
        <v>71</v>
      </c>
      <c r="I127" s="479" t="s">
        <v>58</v>
      </c>
      <c r="J127" s="453" t="s">
        <v>36</v>
      </c>
      <c r="M127" s="2"/>
      <c r="N127" s="6"/>
      <c r="O127" s="6"/>
      <c r="S127" s="106"/>
    </row>
    <row r="128" spans="1:19" ht="12.75" customHeight="1" thickBot="1" x14ac:dyDescent="0.25">
      <c r="F128" s="57"/>
      <c r="G128" s="490"/>
      <c r="H128" s="480"/>
      <c r="I128" s="480"/>
      <c r="J128" s="454"/>
      <c r="M128" s="2"/>
      <c r="N128" s="6"/>
      <c r="O128" s="6"/>
      <c r="S128" s="106"/>
    </row>
    <row r="129" spans="1:19" x14ac:dyDescent="0.2">
      <c r="E129" s="469" t="s">
        <v>60</v>
      </c>
      <c r="F129" s="470"/>
      <c r="G129" s="153">
        <v>0.45</v>
      </c>
      <c r="H129" s="318">
        <f>$H$124*G129</f>
        <v>0</v>
      </c>
      <c r="I129" s="25">
        <v>25</v>
      </c>
      <c r="J129" s="321">
        <f>ROUNDUP(I129*H129,0)</f>
        <v>0</v>
      </c>
      <c r="M129" s="2"/>
      <c r="N129" s="6"/>
      <c r="O129" s="6"/>
      <c r="S129" s="106"/>
    </row>
    <row r="130" spans="1:19" x14ac:dyDescent="0.2">
      <c r="E130" s="467" t="s">
        <v>133</v>
      </c>
      <c r="F130" s="468"/>
      <c r="G130" s="154">
        <v>0.25</v>
      </c>
      <c r="H130" s="319">
        <f>$H$124*G130</f>
        <v>0</v>
      </c>
      <c r="I130" s="26">
        <v>35</v>
      </c>
      <c r="J130" s="322">
        <f>ROUNDUP(I130*H130,0)</f>
        <v>0</v>
      </c>
      <c r="M130" s="2"/>
      <c r="N130" s="6"/>
      <c r="O130" s="6"/>
      <c r="S130" s="106"/>
    </row>
    <row r="131" spans="1:19" x14ac:dyDescent="0.2">
      <c r="E131" s="467" t="s">
        <v>64</v>
      </c>
      <c r="F131" s="468"/>
      <c r="G131" s="154">
        <v>0.2</v>
      </c>
      <c r="H131" s="319">
        <f>$H$124*G131</f>
        <v>0</v>
      </c>
      <c r="I131" s="26">
        <v>35</v>
      </c>
      <c r="J131" s="322">
        <f>ROUNDUP(I131*H131,0)</f>
        <v>0</v>
      </c>
      <c r="M131" s="2"/>
      <c r="N131" s="6"/>
      <c r="O131" s="6"/>
      <c r="S131" s="106"/>
    </row>
    <row r="132" spans="1:19" ht="12.75" thickBot="1" x14ac:dyDescent="0.25">
      <c r="E132" s="546" t="s">
        <v>176</v>
      </c>
      <c r="F132" s="547"/>
      <c r="G132" s="155">
        <v>0.1</v>
      </c>
      <c r="H132" s="320">
        <f>$H$124*G132</f>
        <v>0</v>
      </c>
      <c r="I132" s="27">
        <v>35</v>
      </c>
      <c r="J132" s="323">
        <f>ROUNDUP(I132*H132,0)</f>
        <v>0</v>
      </c>
      <c r="M132" s="2"/>
      <c r="N132" s="6"/>
      <c r="O132" s="6"/>
      <c r="S132" s="106"/>
    </row>
    <row r="133" spans="1:19" ht="12.75" thickBot="1" x14ac:dyDescent="0.25">
      <c r="F133" s="50"/>
      <c r="G133" s="51"/>
      <c r="H133" s="58"/>
      <c r="I133" s="51" t="s">
        <v>59</v>
      </c>
      <c r="J133" s="324">
        <f>SUM(J129:J132)</f>
        <v>0</v>
      </c>
      <c r="M133" s="2"/>
      <c r="N133" s="6"/>
      <c r="O133" s="6"/>
      <c r="S133" s="106"/>
    </row>
    <row r="134" spans="1:19" x14ac:dyDescent="0.2">
      <c r="F134" s="50"/>
      <c r="G134" s="51"/>
      <c r="H134" s="58"/>
      <c r="I134" s="51"/>
      <c r="J134" s="58"/>
      <c r="M134" s="2"/>
      <c r="N134" s="6"/>
      <c r="O134" s="6"/>
      <c r="S134" s="106"/>
    </row>
    <row r="135" spans="1:19" ht="12.75" thickBot="1" x14ac:dyDescent="0.25">
      <c r="G135" s="51"/>
      <c r="H135" s="54" t="s">
        <v>53</v>
      </c>
      <c r="I135" s="51"/>
      <c r="J135" s="51"/>
      <c r="M135" s="2"/>
      <c r="N135" s="6"/>
      <c r="O135" s="6"/>
      <c r="S135" s="106"/>
    </row>
    <row r="136" spans="1:19" ht="12.75" thickBot="1" x14ac:dyDescent="0.25">
      <c r="G136" s="51"/>
      <c r="H136" s="51"/>
      <c r="I136" s="51" t="s">
        <v>61</v>
      </c>
      <c r="J136" s="325">
        <f>J133+J116</f>
        <v>0</v>
      </c>
      <c r="M136" s="2"/>
      <c r="N136" s="6"/>
      <c r="O136" s="6"/>
      <c r="S136" s="106"/>
    </row>
    <row r="137" spans="1:19" ht="12.75" thickBot="1" x14ac:dyDescent="0.25">
      <c r="F137" s="50"/>
      <c r="G137" s="51"/>
      <c r="H137" s="49" t="s">
        <v>67</v>
      </c>
      <c r="I137" s="159">
        <v>0.125</v>
      </c>
      <c r="J137" s="326">
        <f>ROUNDUP(J136*I137,0)</f>
        <v>0</v>
      </c>
      <c r="M137" s="2"/>
      <c r="N137" s="6"/>
      <c r="O137" s="122"/>
      <c r="S137" s="106"/>
    </row>
    <row r="138" spans="1:19" ht="12.75" thickBot="1" x14ac:dyDescent="0.25">
      <c r="F138" s="50"/>
      <c r="G138" s="51"/>
      <c r="H138" s="51"/>
      <c r="I138" s="49" t="s">
        <v>228</v>
      </c>
      <c r="J138" s="327">
        <f>SUM(J136:J137)</f>
        <v>0</v>
      </c>
      <c r="M138" s="2"/>
      <c r="N138" s="6"/>
      <c r="O138" s="6"/>
      <c r="S138" s="106"/>
    </row>
    <row r="139" spans="1:19" x14ac:dyDescent="0.2">
      <c r="E139" s="50"/>
      <c r="F139" s="51"/>
      <c r="G139" s="51"/>
      <c r="H139" s="49"/>
      <c r="I139" s="364"/>
      <c r="M139" s="2"/>
      <c r="N139" s="6"/>
      <c r="O139" s="6"/>
      <c r="S139" s="106"/>
    </row>
    <row r="140" spans="1:19" ht="12.75" thickBot="1" x14ac:dyDescent="0.25">
      <c r="A140" s="92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106"/>
    </row>
    <row r="141" spans="1:19" ht="12.75" customHeight="1" thickBo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122"/>
      <c r="N141" s="169"/>
      <c r="O141" s="6"/>
      <c r="P141" s="6"/>
      <c r="Q141" s="6"/>
      <c r="R141" s="6"/>
      <c r="S141" s="106"/>
    </row>
    <row r="142" spans="1:19" ht="12.75" customHeight="1" thickBot="1" x14ac:dyDescent="0.3">
      <c r="A142" s="117" t="s">
        <v>128</v>
      </c>
      <c r="B142" s="137"/>
      <c r="C142" s="137"/>
      <c r="D142" s="138"/>
      <c r="E142" s="139"/>
      <c r="F142" s="123"/>
      <c r="G142" s="123"/>
      <c r="H142" s="123"/>
      <c r="I142" s="123"/>
      <c r="J142" s="123"/>
      <c r="K142" s="123"/>
      <c r="L142" s="123"/>
      <c r="N142" s="6"/>
      <c r="O142" s="6"/>
      <c r="P142" s="6"/>
      <c r="Q142" s="6"/>
      <c r="R142" s="6"/>
      <c r="S142" s="106"/>
    </row>
    <row r="143" spans="1:19" ht="12.75" customHeight="1" x14ac:dyDescent="0.25">
      <c r="A143" s="483" t="s">
        <v>224</v>
      </c>
      <c r="B143" s="484"/>
      <c r="C143" s="484"/>
      <c r="D143" s="485"/>
      <c r="E143" s="328">
        <f>B14</f>
        <v>0</v>
      </c>
      <c r="F143" s="125"/>
      <c r="G143" s="123"/>
      <c r="H143" s="123"/>
      <c r="I143" s="123"/>
      <c r="J143" s="123"/>
      <c r="K143" s="123"/>
      <c r="L143" s="123"/>
      <c r="N143" s="6"/>
      <c r="O143" s="6"/>
      <c r="P143" s="6"/>
      <c r="Q143" s="6"/>
      <c r="R143" s="6"/>
      <c r="S143" s="106"/>
    </row>
    <row r="144" spans="1:19" s="15" customFormat="1" ht="12.75" customHeight="1" x14ac:dyDescent="0.25">
      <c r="A144" s="502" t="s">
        <v>119</v>
      </c>
      <c r="B144" s="503"/>
      <c r="C144" s="503"/>
      <c r="D144" s="503"/>
      <c r="E144" s="135">
        <v>40800</v>
      </c>
      <c r="G144" s="125"/>
      <c r="H144" s="125"/>
      <c r="I144" s="125"/>
      <c r="J144" s="125"/>
      <c r="K144" s="125"/>
      <c r="L144" s="125"/>
      <c r="M144" s="84"/>
      <c r="N144" s="65"/>
      <c r="O144" s="65"/>
      <c r="P144" s="65"/>
      <c r="Q144" s="65"/>
      <c r="R144" s="65"/>
      <c r="S144" s="107"/>
    </row>
    <row r="145" spans="1:19" s="15" customFormat="1" ht="12.75" customHeight="1" x14ac:dyDescent="0.25">
      <c r="A145" s="502" t="s">
        <v>120</v>
      </c>
      <c r="B145" s="503"/>
      <c r="C145" s="503"/>
      <c r="D145" s="503"/>
      <c r="E145" s="135">
        <v>68000</v>
      </c>
      <c r="F145" s="125"/>
      <c r="G145" s="125"/>
      <c r="H145" s="125"/>
      <c r="I145" s="125"/>
      <c r="J145" s="125"/>
      <c r="K145" s="125"/>
      <c r="L145" s="125"/>
      <c r="M145" s="84"/>
      <c r="N145" s="65"/>
      <c r="O145" s="65"/>
      <c r="P145" s="65"/>
      <c r="Q145" s="65"/>
      <c r="R145" s="65"/>
      <c r="S145" s="107"/>
    </row>
    <row r="146" spans="1:19" s="15" customFormat="1" ht="12.75" customHeight="1" thickBot="1" x14ac:dyDescent="0.3">
      <c r="A146" s="504" t="s">
        <v>121</v>
      </c>
      <c r="B146" s="505"/>
      <c r="C146" s="505"/>
      <c r="D146" s="505"/>
      <c r="E146" s="133">
        <v>11</v>
      </c>
      <c r="F146" s="125"/>
      <c r="G146" s="125"/>
      <c r="H146" s="125"/>
      <c r="I146" s="125"/>
      <c r="J146" s="125"/>
      <c r="K146" s="125"/>
      <c r="L146" s="125"/>
      <c r="M146" s="84"/>
      <c r="N146" s="65"/>
      <c r="O146" s="65"/>
      <c r="P146" s="65"/>
      <c r="Q146" s="65"/>
      <c r="R146" s="65"/>
      <c r="S146" s="107"/>
    </row>
    <row r="147" spans="1:19" ht="12.75" customHeight="1" x14ac:dyDescent="0.25">
      <c r="A147" s="123"/>
      <c r="B147" s="123"/>
      <c r="D147" s="24" t="s">
        <v>136</v>
      </c>
      <c r="E147" s="329">
        <f>IF(D56=0,0,(IF(D56&lt;4000,E144,E145)))</f>
        <v>0</v>
      </c>
      <c r="F147" s="124"/>
      <c r="G147" s="124"/>
      <c r="H147" s="123"/>
      <c r="I147" s="123"/>
      <c r="J147" s="123"/>
      <c r="K147" s="123"/>
      <c r="L147" s="123"/>
      <c r="N147" s="6"/>
      <c r="O147" s="6"/>
      <c r="P147" s="6"/>
      <c r="Q147" s="6"/>
      <c r="R147" s="6"/>
      <c r="S147" s="106"/>
    </row>
    <row r="148" spans="1:19" ht="12.75" customHeight="1" thickBot="1" x14ac:dyDescent="0.3">
      <c r="A148" s="123"/>
      <c r="B148" s="123"/>
      <c r="D148" s="24" t="s">
        <v>123</v>
      </c>
      <c r="E148" s="330">
        <f>ROUNDUP(D56*E146,0)</f>
        <v>0</v>
      </c>
      <c r="F148" s="123"/>
      <c r="G148" s="123"/>
      <c r="H148" s="123"/>
      <c r="I148" s="123"/>
      <c r="J148" s="123"/>
      <c r="K148" s="123"/>
      <c r="L148" s="123"/>
      <c r="N148" s="6"/>
      <c r="O148" s="6"/>
      <c r="P148" s="6"/>
      <c r="Q148" s="6"/>
      <c r="R148" s="6"/>
      <c r="S148" s="106"/>
    </row>
    <row r="149" spans="1:19" ht="12.75" customHeight="1" thickBot="1" x14ac:dyDescent="0.3">
      <c r="A149" s="123"/>
      <c r="B149" s="123"/>
      <c r="D149" s="30" t="s">
        <v>122</v>
      </c>
      <c r="E149" s="270">
        <f>E147+E148</f>
        <v>0</v>
      </c>
      <c r="F149" s="123"/>
      <c r="G149" s="123"/>
      <c r="H149" s="123"/>
      <c r="I149" s="123"/>
      <c r="J149" s="123"/>
      <c r="K149" s="123"/>
      <c r="L149" s="123"/>
      <c r="N149" s="6"/>
      <c r="O149" s="6"/>
      <c r="P149" s="6"/>
      <c r="Q149" s="6"/>
      <c r="R149" s="6"/>
      <c r="S149" s="106"/>
    </row>
    <row r="150" spans="1:19" ht="12.75" customHeight="1" thickBot="1" x14ac:dyDescent="0.3">
      <c r="A150" s="128"/>
      <c r="B150" s="128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94"/>
      <c r="N150" s="92"/>
      <c r="O150" s="92"/>
      <c r="P150" s="92"/>
      <c r="Q150" s="92"/>
      <c r="R150" s="92"/>
      <c r="S150" s="106"/>
    </row>
    <row r="151" spans="1:19" ht="12.75" customHeight="1" x14ac:dyDescent="0.25">
      <c r="A151" s="180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73"/>
      <c r="N151" s="169"/>
      <c r="O151" s="6"/>
      <c r="P151" s="6"/>
      <c r="Q151" s="6"/>
      <c r="R151" s="6"/>
      <c r="S151" s="106"/>
    </row>
    <row r="152" spans="1:19" ht="12.75" thickBot="1" x14ac:dyDescent="0.25">
      <c r="A152" s="542" t="s">
        <v>143</v>
      </c>
      <c r="B152" s="543"/>
      <c r="C152" s="543"/>
      <c r="D152" s="543"/>
      <c r="E152" s="543"/>
      <c r="F152" s="6"/>
      <c r="G152" s="6"/>
      <c r="H152" s="6"/>
      <c r="I152" s="6"/>
      <c r="J152" s="6"/>
      <c r="K152" s="6"/>
      <c r="L152" s="6"/>
      <c r="M152" s="122"/>
      <c r="N152" s="6"/>
      <c r="O152" s="6"/>
      <c r="P152" s="6"/>
      <c r="Q152" s="6"/>
      <c r="R152" s="6"/>
      <c r="S152" s="106"/>
    </row>
    <row r="153" spans="1:19" ht="12.75" thickBot="1" x14ac:dyDescent="0.25">
      <c r="A153" s="181" t="s">
        <v>144</v>
      </c>
      <c r="B153" s="182" t="s">
        <v>145</v>
      </c>
      <c r="C153" s="182" t="s">
        <v>146</v>
      </c>
      <c r="D153" s="183" t="s">
        <v>147</v>
      </c>
      <c r="E153" s="184" t="s">
        <v>148</v>
      </c>
      <c r="F153" s="6"/>
      <c r="G153" s="6"/>
      <c r="H153" s="6"/>
      <c r="I153" s="6"/>
      <c r="J153" s="6"/>
      <c r="K153" s="6"/>
      <c r="L153" s="6"/>
      <c r="M153" s="6"/>
      <c r="N153" s="122"/>
      <c r="O153" s="6"/>
      <c r="P153" s="6"/>
      <c r="Q153" s="6"/>
      <c r="R153" s="6"/>
      <c r="S153" s="106"/>
    </row>
    <row r="154" spans="1:19" x14ac:dyDescent="0.2">
      <c r="A154" s="185" t="s">
        <v>149</v>
      </c>
      <c r="B154" s="287">
        <f>J30</f>
        <v>0</v>
      </c>
      <c r="C154" s="255"/>
      <c r="D154" s="332">
        <f>C154-B154</f>
        <v>0</v>
      </c>
      <c r="E154" s="439" t="s">
        <v>192</v>
      </c>
      <c r="F154" s="6"/>
      <c r="G154" s="6"/>
      <c r="H154" s="6"/>
      <c r="I154" s="6"/>
      <c r="J154" s="6"/>
      <c r="K154" s="6"/>
      <c r="L154" s="6"/>
      <c r="M154" s="6"/>
      <c r="N154" s="122"/>
      <c r="O154" s="6"/>
      <c r="P154" s="6"/>
      <c r="Q154" s="6"/>
      <c r="R154" s="6"/>
      <c r="S154" s="106"/>
    </row>
    <row r="155" spans="1:19" x14ac:dyDescent="0.2">
      <c r="A155" s="186" t="s">
        <v>150</v>
      </c>
      <c r="B155" s="290">
        <f>N52</f>
        <v>0</v>
      </c>
      <c r="C155" s="256"/>
      <c r="D155" s="333">
        <f t="shared" ref="D155:D160" si="11">C155-B155</f>
        <v>0</v>
      </c>
      <c r="E155" s="440" t="s">
        <v>151</v>
      </c>
      <c r="F155" s="6"/>
      <c r="G155" s="6"/>
      <c r="H155" s="6"/>
      <c r="I155" s="6"/>
      <c r="J155" s="6"/>
      <c r="K155" s="6"/>
      <c r="L155" s="6"/>
      <c r="M155" s="6"/>
      <c r="N155" s="122"/>
      <c r="O155" s="6"/>
      <c r="P155" s="6"/>
      <c r="Q155" s="6"/>
      <c r="R155" s="6"/>
      <c r="S155" s="106"/>
    </row>
    <row r="156" spans="1:19" x14ac:dyDescent="0.2">
      <c r="A156" s="186" t="s">
        <v>152</v>
      </c>
      <c r="B156" s="290">
        <f>G56</f>
        <v>0</v>
      </c>
      <c r="C156" s="256"/>
      <c r="D156" s="333">
        <f t="shared" si="11"/>
        <v>0</v>
      </c>
      <c r="E156" s="440" t="s">
        <v>193</v>
      </c>
      <c r="F156" s="6"/>
      <c r="G156" s="6"/>
      <c r="H156" s="6"/>
      <c r="I156" s="6"/>
      <c r="J156" s="6"/>
      <c r="K156" s="6"/>
      <c r="L156" s="6"/>
      <c r="M156" s="6"/>
      <c r="N156" s="122"/>
      <c r="O156" s="6"/>
      <c r="P156" s="6"/>
      <c r="Q156" s="6"/>
      <c r="R156" s="6"/>
      <c r="S156" s="106"/>
    </row>
    <row r="157" spans="1:19" x14ac:dyDescent="0.2">
      <c r="A157" s="186" t="s">
        <v>153</v>
      </c>
      <c r="B157" s="290">
        <f>MAX(K67,L83)</f>
        <v>0</v>
      </c>
      <c r="C157" s="256"/>
      <c r="D157" s="333">
        <f t="shared" si="11"/>
        <v>0</v>
      </c>
      <c r="E157" s="440" t="s">
        <v>154</v>
      </c>
      <c r="F157" s="6"/>
      <c r="G157" s="6"/>
      <c r="H157" s="6"/>
      <c r="I157" s="6"/>
      <c r="J157" s="6"/>
      <c r="K157" s="6"/>
      <c r="L157" s="6"/>
      <c r="M157" s="6"/>
      <c r="N157" s="122"/>
      <c r="O157" s="6"/>
      <c r="P157" s="6"/>
      <c r="Q157" s="6"/>
      <c r="R157" s="6"/>
      <c r="S157" s="106"/>
    </row>
    <row r="158" spans="1:19" x14ac:dyDescent="0.2">
      <c r="A158" s="186" t="s">
        <v>155</v>
      </c>
      <c r="B158" s="290">
        <f>F103+MAX(K70,Q83)</f>
        <v>0</v>
      </c>
      <c r="C158" s="256"/>
      <c r="D158" s="333">
        <f t="shared" si="11"/>
        <v>0</v>
      </c>
      <c r="E158" s="440" t="s">
        <v>194</v>
      </c>
      <c r="F158" s="6"/>
      <c r="G158" s="6"/>
      <c r="H158" s="6"/>
      <c r="I158" s="6"/>
      <c r="J158" s="6"/>
      <c r="K158" s="6"/>
      <c r="L158" s="6"/>
      <c r="M158" s="6"/>
      <c r="N158" s="122"/>
      <c r="O158" s="6"/>
      <c r="P158" s="6"/>
      <c r="Q158" s="6"/>
      <c r="R158" s="6"/>
      <c r="S158" s="106"/>
    </row>
    <row r="159" spans="1:19" x14ac:dyDescent="0.2">
      <c r="A159" s="186" t="s">
        <v>156</v>
      </c>
      <c r="B159" s="290">
        <f>J138</f>
        <v>0</v>
      </c>
      <c r="C159" s="256"/>
      <c r="D159" s="333">
        <f t="shared" si="11"/>
        <v>0</v>
      </c>
      <c r="E159" s="440" t="s">
        <v>195</v>
      </c>
      <c r="F159" s="6"/>
      <c r="G159" s="6"/>
      <c r="H159" s="6"/>
      <c r="I159" s="6"/>
      <c r="J159" s="6"/>
      <c r="K159" s="6"/>
      <c r="L159" s="6"/>
      <c r="M159" s="6"/>
      <c r="N159" s="122"/>
      <c r="O159" s="6"/>
      <c r="P159" s="6"/>
      <c r="Q159" s="6"/>
      <c r="R159" s="6"/>
      <c r="S159" s="106"/>
    </row>
    <row r="160" spans="1:19" ht="12.75" thickBot="1" x14ac:dyDescent="0.25">
      <c r="A160" s="187" t="s">
        <v>157</v>
      </c>
      <c r="B160" s="293">
        <f>E149</f>
        <v>0</v>
      </c>
      <c r="C160" s="257"/>
      <c r="D160" s="334">
        <f t="shared" si="11"/>
        <v>0</v>
      </c>
      <c r="E160" s="441" t="s">
        <v>175</v>
      </c>
      <c r="F160" s="6"/>
      <c r="G160" s="6"/>
      <c r="H160" s="6"/>
      <c r="I160" s="6"/>
      <c r="J160" s="6"/>
      <c r="K160" s="6"/>
      <c r="L160" s="6"/>
      <c r="M160" s="6"/>
      <c r="N160" s="122"/>
      <c r="O160" s="6"/>
      <c r="P160" s="6"/>
      <c r="Q160" s="6"/>
      <c r="R160" s="6"/>
      <c r="S160" s="106"/>
    </row>
    <row r="161" spans="1:19" ht="12.75" thickBot="1" x14ac:dyDescent="0.25">
      <c r="A161" s="175" t="s">
        <v>158</v>
      </c>
      <c r="B161" s="331">
        <f>SUM(B154:B160)</f>
        <v>0</v>
      </c>
      <c r="C161" s="335">
        <f>SUM(C154:C160)</f>
        <v>0</v>
      </c>
      <c r="D161" s="286">
        <f>SUM(D154:D160)</f>
        <v>0</v>
      </c>
      <c r="E161" s="6"/>
      <c r="F161" s="6"/>
      <c r="G161" s="6"/>
      <c r="H161" s="6"/>
      <c r="I161" s="6"/>
      <c r="J161" s="6"/>
      <c r="K161" s="6"/>
      <c r="L161" s="6"/>
      <c r="M161" s="122"/>
      <c r="N161" s="6"/>
      <c r="O161" s="6"/>
      <c r="P161" s="6"/>
      <c r="Q161" s="6"/>
      <c r="R161" s="6"/>
      <c r="S161" s="106"/>
    </row>
    <row r="162" spans="1:19" ht="12.75" thickBot="1" x14ac:dyDescent="0.25">
      <c r="A162" s="92"/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4"/>
      <c r="N162" s="92"/>
      <c r="O162" s="92"/>
      <c r="P162" s="92"/>
      <c r="Q162" s="92"/>
      <c r="R162" s="92"/>
      <c r="S162" s="106"/>
    </row>
  </sheetData>
  <sheetProtection password="E813" sheet="1" scenarios="1"/>
  <mergeCells count="75">
    <mergeCell ref="A55:D55"/>
    <mergeCell ref="A56:C56"/>
    <mergeCell ref="A57:C57"/>
    <mergeCell ref="D73:E73"/>
    <mergeCell ref="A152:E152"/>
    <mergeCell ref="A97:B97"/>
    <mergeCell ref="A90:B90"/>
    <mergeCell ref="A91:B91"/>
    <mergeCell ref="A92:B92"/>
    <mergeCell ref="E132:F132"/>
    <mergeCell ref="A62:A63"/>
    <mergeCell ref="B62:C62"/>
    <mergeCell ref="G62:G63"/>
    <mergeCell ref="H62:H63"/>
    <mergeCell ref="A96:B96"/>
    <mergeCell ref="A86:C86"/>
    <mergeCell ref="A87:B87"/>
    <mergeCell ref="A88:B88"/>
    <mergeCell ref="A89:B89"/>
    <mergeCell ref="A4:B4"/>
    <mergeCell ref="C4:E4"/>
    <mergeCell ref="I61:K61"/>
    <mergeCell ref="L73:L75"/>
    <mergeCell ref="A74:A75"/>
    <mergeCell ref="B74:E74"/>
    <mergeCell ref="K73:K75"/>
    <mergeCell ref="A5:B5"/>
    <mergeCell ref="G73:I74"/>
    <mergeCell ref="K62:K63"/>
    <mergeCell ref="P73:P75"/>
    <mergeCell ref="A144:D144"/>
    <mergeCell ref="A145:D145"/>
    <mergeCell ref="A146:D146"/>
    <mergeCell ref="A93:B93"/>
    <mergeCell ref="A94:B94"/>
    <mergeCell ref="A95:B95"/>
    <mergeCell ref="A98:B98"/>
    <mergeCell ref="A99:B99"/>
    <mergeCell ref="A100:B100"/>
    <mergeCell ref="I127:I128"/>
    <mergeCell ref="A143:D143"/>
    <mergeCell ref="Q73:Q75"/>
    <mergeCell ref="G119:G120"/>
    <mergeCell ref="G127:G128"/>
    <mergeCell ref="J73:J75"/>
    <mergeCell ref="N73:N74"/>
    <mergeCell ref="A115:C115"/>
    <mergeCell ref="A111:C111"/>
    <mergeCell ref="O73:O75"/>
    <mergeCell ref="F111:G111"/>
    <mergeCell ref="F112:G112"/>
    <mergeCell ref="E121:F121"/>
    <mergeCell ref="H127:H128"/>
    <mergeCell ref="F114:G114"/>
    <mergeCell ref="F115:G115"/>
    <mergeCell ref="E129:F129"/>
    <mergeCell ref="E130:F130"/>
    <mergeCell ref="A16:B16"/>
    <mergeCell ref="E131:F131"/>
    <mergeCell ref="E122:F122"/>
    <mergeCell ref="E123:F123"/>
    <mergeCell ref="F107:G107"/>
    <mergeCell ref="F108:G108"/>
    <mergeCell ref="F109:G109"/>
    <mergeCell ref="F110:G110"/>
    <mergeCell ref="J127:J128"/>
    <mergeCell ref="H119:H120"/>
    <mergeCell ref="A107:C107"/>
    <mergeCell ref="A108:C108"/>
    <mergeCell ref="A109:C109"/>
    <mergeCell ref="A110:C110"/>
    <mergeCell ref="A112:C112"/>
    <mergeCell ref="A113:C113"/>
    <mergeCell ref="A114:C114"/>
    <mergeCell ref="F113:G113"/>
  </mergeCells>
  <phoneticPr fontId="19" type="noConversion"/>
  <pageMargins left="0.7" right="0.7" top="0.7" bottom="0.45" header="0.3" footer="0.3"/>
  <pageSetup scale="70" orientation="landscape" horizontalDpi="300" verticalDpi="300" r:id="rId1"/>
  <headerFooter>
    <oddFooter>&amp;L&amp;F&amp;CPage &amp;P of &amp;N&amp;R&amp;D</oddFooter>
  </headerFooter>
  <rowBreaks count="1" manualBreakCount="1">
    <brk id="59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zoomScaleNormal="100" zoomScaleSheetLayoutView="100" workbookViewId="0"/>
  </sheetViews>
  <sheetFormatPr defaultRowHeight="12" x14ac:dyDescent="0.2"/>
  <cols>
    <col min="1" max="1" width="14.83203125" style="2" customWidth="1"/>
    <col min="2" max="12" width="11.83203125" style="2" customWidth="1"/>
    <col min="13" max="13" width="11.83203125" style="83" customWidth="1"/>
    <col min="14" max="17" width="11.83203125" style="2" customWidth="1"/>
    <col min="18" max="18" width="4.33203125" style="2" customWidth="1"/>
    <col min="19" max="16384" width="9.33203125" style="2"/>
  </cols>
  <sheetData>
    <row r="1" spans="1:19" x14ac:dyDescent="0.2">
      <c r="A1" s="1" t="s">
        <v>140</v>
      </c>
      <c r="N1" s="6"/>
      <c r="O1" s="6"/>
      <c r="Q1" s="24" t="s">
        <v>205</v>
      </c>
      <c r="S1" s="106"/>
    </row>
    <row r="2" spans="1:19" ht="14.25" x14ac:dyDescent="0.2">
      <c r="A2" s="82" t="s">
        <v>125</v>
      </c>
      <c r="N2" s="6"/>
      <c r="O2" s="6"/>
      <c r="S2" s="106"/>
    </row>
    <row r="3" spans="1:19" x14ac:dyDescent="0.2">
      <c r="C3" s="258">
        <v>2013</v>
      </c>
      <c r="D3" s="65"/>
      <c r="E3" s="65"/>
      <c r="F3" s="65"/>
      <c r="G3" s="65"/>
      <c r="H3" s="65"/>
      <c r="I3" s="65"/>
      <c r="J3" s="65"/>
      <c r="N3" s="6"/>
      <c r="O3" s="6"/>
      <c r="S3" s="106"/>
    </row>
    <row r="4" spans="1:19" x14ac:dyDescent="0.2">
      <c r="A4" s="510" t="s">
        <v>118</v>
      </c>
      <c r="B4" s="511"/>
      <c r="C4" s="512"/>
      <c r="D4" s="513"/>
      <c r="E4" s="514"/>
      <c r="N4" s="6"/>
      <c r="O4" s="6"/>
      <c r="S4" s="106"/>
    </row>
    <row r="5" spans="1:19" x14ac:dyDescent="0.2">
      <c r="A5" s="510" t="s">
        <v>161</v>
      </c>
      <c r="B5" s="511"/>
      <c r="C5" s="233"/>
      <c r="N5" s="6"/>
      <c r="O5" s="6"/>
      <c r="S5" s="106"/>
    </row>
    <row r="6" spans="1:19" x14ac:dyDescent="0.2">
      <c r="A6" s="29"/>
      <c r="N6" s="6"/>
      <c r="O6" s="6"/>
      <c r="S6" s="106"/>
    </row>
    <row r="7" spans="1:19" x14ac:dyDescent="0.2">
      <c r="A7" s="2" t="s">
        <v>82</v>
      </c>
      <c r="N7" s="6"/>
      <c r="O7" s="6"/>
      <c r="S7" s="106"/>
    </row>
    <row r="8" spans="1:19" x14ac:dyDescent="0.2">
      <c r="A8" s="108" t="s">
        <v>80</v>
      </c>
      <c r="B8" s="2" t="s">
        <v>131</v>
      </c>
      <c r="C8" s="16"/>
      <c r="D8" s="16"/>
      <c r="E8" s="16"/>
      <c r="N8" s="6"/>
      <c r="O8" s="220"/>
      <c r="Q8" s="15"/>
      <c r="S8" s="106"/>
    </row>
    <row r="9" spans="1:19" x14ac:dyDescent="0.2">
      <c r="A9" s="26" t="s">
        <v>81</v>
      </c>
      <c r="B9" s="2" t="s">
        <v>132</v>
      </c>
      <c r="C9" s="18"/>
      <c r="D9" s="18"/>
      <c r="E9" s="18"/>
      <c r="N9" s="6"/>
      <c r="O9" s="220"/>
      <c r="Q9" s="15"/>
      <c r="S9" s="106"/>
    </row>
    <row r="10" spans="1:19" ht="12.75" thickBot="1" x14ac:dyDescent="0.25">
      <c r="A10" s="93" t="s">
        <v>138</v>
      </c>
      <c r="B10" s="92"/>
      <c r="C10" s="91"/>
      <c r="D10" s="91"/>
      <c r="E10" s="91"/>
      <c r="F10" s="92"/>
      <c r="G10" s="93"/>
      <c r="H10" s="92"/>
      <c r="I10" s="92"/>
      <c r="J10" s="92"/>
      <c r="K10" s="92"/>
      <c r="L10" s="92"/>
      <c r="M10" s="94"/>
      <c r="N10" s="92"/>
      <c r="O10" s="92"/>
      <c r="P10" s="92"/>
      <c r="Q10" s="222"/>
      <c r="R10" s="127"/>
      <c r="S10" s="106"/>
    </row>
    <row r="11" spans="1:19" ht="12.75" thickBot="1" x14ac:dyDescent="0.25">
      <c r="A11" s="29"/>
      <c r="B11" s="6"/>
      <c r="C11" s="18"/>
      <c r="D11" s="18"/>
      <c r="E11" s="18"/>
      <c r="F11" s="6"/>
      <c r="G11" s="29"/>
      <c r="H11" s="6"/>
      <c r="I11" s="6"/>
      <c r="J11" s="6"/>
      <c r="K11" s="6"/>
      <c r="L11" s="6"/>
      <c r="M11" s="122"/>
      <c r="N11" s="6"/>
      <c r="O11" s="6"/>
      <c r="P11" s="6"/>
      <c r="Q11" s="65"/>
      <c r="R11" s="6"/>
      <c r="S11" s="106"/>
    </row>
    <row r="12" spans="1:19" ht="12.75" thickBot="1" x14ac:dyDescent="0.25">
      <c r="A12" s="130" t="s">
        <v>231</v>
      </c>
      <c r="B12" s="394"/>
      <c r="C12" s="416"/>
      <c r="D12" s="18"/>
      <c r="E12" s="18"/>
      <c r="F12" s="6"/>
      <c r="G12" s="29"/>
      <c r="H12" s="6"/>
      <c r="I12" s="6"/>
      <c r="J12" s="6"/>
      <c r="K12" s="6"/>
      <c r="L12" s="6"/>
      <c r="M12" s="122"/>
      <c r="N12" s="6"/>
      <c r="O12" s="6"/>
      <c r="P12" s="6"/>
      <c r="Q12" s="65"/>
      <c r="R12" s="6"/>
      <c r="S12" s="106"/>
    </row>
    <row r="13" spans="1:19" ht="12.75" thickBot="1" x14ac:dyDescent="0.25">
      <c r="A13" s="420" t="s">
        <v>237</v>
      </c>
      <c r="B13" s="424" t="s">
        <v>235</v>
      </c>
      <c r="C13" s="425"/>
      <c r="D13" s="18"/>
      <c r="E13" s="18"/>
      <c r="F13" s="6"/>
      <c r="G13" s="29"/>
      <c r="H13" s="6"/>
      <c r="I13" s="6"/>
      <c r="J13" s="6"/>
      <c r="K13" s="6"/>
      <c r="L13" s="6"/>
      <c r="M13" s="122"/>
      <c r="N13" s="6"/>
      <c r="O13" s="6"/>
      <c r="P13" s="6"/>
      <c r="Q13" s="65"/>
      <c r="R13" s="6"/>
      <c r="S13" s="106"/>
    </row>
    <row r="14" spans="1:19" x14ac:dyDescent="0.2">
      <c r="A14" s="418" t="s">
        <v>232</v>
      </c>
      <c r="B14" s="422"/>
      <c r="C14" s="426"/>
      <c r="D14" s="18"/>
      <c r="E14" s="18"/>
      <c r="F14" s="6"/>
      <c r="G14" s="29"/>
      <c r="H14" s="6"/>
      <c r="I14" s="6"/>
      <c r="J14" s="6"/>
      <c r="K14" s="6"/>
      <c r="L14" s="6"/>
      <c r="M14" s="122"/>
      <c r="N14" s="6"/>
      <c r="O14" s="6"/>
      <c r="P14" s="6"/>
      <c r="Q14" s="65"/>
      <c r="R14" s="6"/>
      <c r="S14" s="106"/>
    </row>
    <row r="15" spans="1:19" ht="12.75" thickBot="1" x14ac:dyDescent="0.25">
      <c r="A15" s="419" t="s">
        <v>233</v>
      </c>
      <c r="B15" s="232"/>
      <c r="C15" s="426"/>
      <c r="D15" s="18"/>
      <c r="E15" s="18"/>
      <c r="F15" s="6"/>
      <c r="G15" s="29"/>
      <c r="H15" s="6"/>
      <c r="I15" s="6"/>
      <c r="J15" s="6"/>
      <c r="K15" s="6"/>
      <c r="L15" s="6"/>
      <c r="M15" s="122"/>
      <c r="N15" s="6"/>
      <c r="O15" s="6"/>
      <c r="P15" s="6"/>
      <c r="Q15" s="65"/>
      <c r="R15" s="6"/>
      <c r="S15" s="106"/>
    </row>
    <row r="16" spans="1:19" ht="12.75" thickBot="1" x14ac:dyDescent="0.25">
      <c r="A16" s="93"/>
      <c r="B16" s="92"/>
      <c r="C16" s="91"/>
      <c r="D16" s="91"/>
      <c r="E16" s="91"/>
      <c r="F16" s="92"/>
      <c r="G16" s="93"/>
      <c r="H16" s="92"/>
      <c r="I16" s="92"/>
      <c r="J16" s="92"/>
      <c r="K16" s="92"/>
      <c r="L16" s="92"/>
      <c r="M16" s="94"/>
      <c r="N16" s="92"/>
      <c r="O16" s="92"/>
      <c r="P16" s="92"/>
      <c r="Q16" s="222"/>
      <c r="R16" s="92"/>
      <c r="S16" s="106"/>
    </row>
    <row r="17" spans="1:19" s="15" customFormat="1" ht="12.75" thickBot="1" x14ac:dyDescent="0.25">
      <c r="A17" s="2"/>
      <c r="B17" s="6"/>
      <c r="C17" s="18"/>
      <c r="D17" s="18"/>
      <c r="E17" s="18"/>
      <c r="F17" s="6"/>
      <c r="G17" s="29"/>
      <c r="H17" s="6"/>
      <c r="I17" s="6"/>
      <c r="J17" s="6"/>
      <c r="K17" s="6"/>
      <c r="L17" s="6"/>
      <c r="M17" s="122"/>
      <c r="N17" s="6"/>
      <c r="O17" s="65"/>
      <c r="S17" s="107"/>
    </row>
    <row r="18" spans="1:19" ht="12.75" thickBot="1" x14ac:dyDescent="0.25">
      <c r="A18" s="117" t="s">
        <v>0</v>
      </c>
      <c r="B18" s="118"/>
      <c r="C18" s="148"/>
      <c r="F18" s="2" t="s">
        <v>70</v>
      </c>
      <c r="H18" s="30" t="s">
        <v>31</v>
      </c>
      <c r="I18" s="235">
        <v>30</v>
      </c>
      <c r="J18" s="2" t="s">
        <v>129</v>
      </c>
      <c r="N18" s="6"/>
      <c r="O18" s="6"/>
      <c r="S18" s="106"/>
    </row>
    <row r="19" spans="1:19" ht="25.5" customHeight="1" thickBot="1" x14ac:dyDescent="0.25">
      <c r="A19" s="31" t="s">
        <v>1</v>
      </c>
      <c r="B19" s="109" t="s">
        <v>2</v>
      </c>
      <c r="C19" s="48" t="s">
        <v>3</v>
      </c>
      <c r="F19" s="32" t="s">
        <v>32</v>
      </c>
      <c r="G19" s="33" t="s">
        <v>34</v>
      </c>
      <c r="H19" s="33" t="s">
        <v>35</v>
      </c>
      <c r="I19" s="109" t="s">
        <v>33</v>
      </c>
      <c r="J19" s="34" t="s">
        <v>36</v>
      </c>
      <c r="M19" s="85"/>
      <c r="N19" s="65"/>
      <c r="O19" s="65"/>
      <c r="P19" s="65"/>
      <c r="Q19" s="65"/>
      <c r="S19" s="106"/>
    </row>
    <row r="20" spans="1:19" x14ac:dyDescent="0.2">
      <c r="A20" s="12" t="s">
        <v>12</v>
      </c>
      <c r="B20" s="227"/>
      <c r="C20" s="228"/>
      <c r="F20" s="21">
        <v>12</v>
      </c>
      <c r="G20" s="25">
        <v>26</v>
      </c>
      <c r="H20" s="259">
        <f>ROUND(F20*G20,0)</f>
        <v>312</v>
      </c>
      <c r="I20" s="260">
        <f>ROUNDUP(C20/$I$18,0)</f>
        <v>0</v>
      </c>
      <c r="J20" s="261">
        <f>ROUNDUP(H20*I20,0)</f>
        <v>0</v>
      </c>
      <c r="N20" s="66"/>
      <c r="O20" s="122"/>
      <c r="P20" s="62"/>
      <c r="Q20" s="62"/>
      <c r="S20" s="106"/>
    </row>
    <row r="21" spans="1:19" x14ac:dyDescent="0.2">
      <c r="A21" s="9" t="s">
        <v>11</v>
      </c>
      <c r="B21" s="229"/>
      <c r="C21" s="230"/>
      <c r="F21" s="10">
        <v>20</v>
      </c>
      <c r="G21" s="26">
        <v>25</v>
      </c>
      <c r="H21" s="262">
        <f t="shared" ref="H21:H28" si="0">ROUND(F21*G21,0)</f>
        <v>500</v>
      </c>
      <c r="I21" s="263">
        <f t="shared" ref="I21:I28" si="1">ROUNDUP(C21/$I$18, 0)</f>
        <v>0</v>
      </c>
      <c r="J21" s="264">
        <f t="shared" ref="J21:J28" si="2">ROUNDUP(H21*I21,0)</f>
        <v>0</v>
      </c>
      <c r="M21" s="86"/>
      <c r="N21" s="66"/>
      <c r="O21" s="62"/>
      <c r="P21" s="62"/>
      <c r="Q21" s="62"/>
      <c r="S21" s="106"/>
    </row>
    <row r="22" spans="1:19" x14ac:dyDescent="0.2">
      <c r="A22" s="10" t="s">
        <v>4</v>
      </c>
      <c r="B22" s="229"/>
      <c r="C22" s="230"/>
      <c r="F22" s="10">
        <v>30</v>
      </c>
      <c r="G22" s="26">
        <v>21</v>
      </c>
      <c r="H22" s="262">
        <f t="shared" si="0"/>
        <v>630</v>
      </c>
      <c r="I22" s="263">
        <f t="shared" si="1"/>
        <v>0</v>
      </c>
      <c r="J22" s="264">
        <f t="shared" si="2"/>
        <v>0</v>
      </c>
      <c r="M22" s="86"/>
      <c r="N22" s="66"/>
      <c r="O22" s="62"/>
      <c r="P22" s="62"/>
      <c r="Q22" s="62"/>
      <c r="S22" s="106"/>
    </row>
    <row r="23" spans="1:19" x14ac:dyDescent="0.2">
      <c r="A23" s="10" t="s">
        <v>5</v>
      </c>
      <c r="B23" s="229"/>
      <c r="C23" s="230"/>
      <c r="F23" s="22">
        <v>40</v>
      </c>
      <c r="G23" s="26">
        <v>18</v>
      </c>
      <c r="H23" s="262">
        <f t="shared" si="0"/>
        <v>720</v>
      </c>
      <c r="I23" s="263">
        <f t="shared" si="1"/>
        <v>0</v>
      </c>
      <c r="J23" s="264">
        <f t="shared" si="2"/>
        <v>0</v>
      </c>
      <c r="M23" s="86"/>
      <c r="N23" s="66"/>
      <c r="O23" s="62"/>
      <c r="P23" s="62"/>
      <c r="Q23" s="62"/>
      <c r="S23" s="106"/>
    </row>
    <row r="24" spans="1:19" x14ac:dyDescent="0.2">
      <c r="A24" s="10" t="s">
        <v>6</v>
      </c>
      <c r="B24" s="229"/>
      <c r="C24" s="230"/>
      <c r="F24" s="22">
        <v>50</v>
      </c>
      <c r="G24" s="26">
        <v>18</v>
      </c>
      <c r="H24" s="262">
        <f t="shared" si="0"/>
        <v>900</v>
      </c>
      <c r="I24" s="263">
        <f t="shared" si="1"/>
        <v>0</v>
      </c>
      <c r="J24" s="264">
        <f t="shared" si="2"/>
        <v>0</v>
      </c>
      <c r="M24" s="86"/>
      <c r="N24" s="66"/>
      <c r="O24" s="62"/>
      <c r="P24" s="62"/>
      <c r="Q24" s="62"/>
      <c r="S24" s="106"/>
    </row>
    <row r="25" spans="1:19" x14ac:dyDescent="0.2">
      <c r="A25" s="10" t="s">
        <v>7</v>
      </c>
      <c r="B25" s="229"/>
      <c r="C25" s="230"/>
      <c r="F25" s="22">
        <v>60</v>
      </c>
      <c r="G25" s="26">
        <v>18</v>
      </c>
      <c r="H25" s="262">
        <f t="shared" si="0"/>
        <v>1080</v>
      </c>
      <c r="I25" s="263">
        <f t="shared" si="1"/>
        <v>0</v>
      </c>
      <c r="J25" s="264">
        <f t="shared" si="2"/>
        <v>0</v>
      </c>
      <c r="M25" s="86"/>
      <c r="N25" s="66"/>
      <c r="O25" s="62"/>
      <c r="P25" s="62"/>
      <c r="Q25" s="62"/>
      <c r="S25" s="106"/>
    </row>
    <row r="26" spans="1:19" x14ac:dyDescent="0.2">
      <c r="A26" s="10" t="s">
        <v>8</v>
      </c>
      <c r="B26" s="229"/>
      <c r="C26" s="230"/>
      <c r="F26" s="22">
        <v>100</v>
      </c>
      <c r="G26" s="26">
        <v>17</v>
      </c>
      <c r="H26" s="262">
        <f t="shared" si="0"/>
        <v>1700</v>
      </c>
      <c r="I26" s="263">
        <f t="shared" si="1"/>
        <v>0</v>
      </c>
      <c r="J26" s="264">
        <f t="shared" si="2"/>
        <v>0</v>
      </c>
      <c r="M26" s="86"/>
      <c r="N26" s="66"/>
      <c r="O26" s="62"/>
      <c r="P26" s="62"/>
      <c r="Q26" s="62"/>
      <c r="S26" s="106"/>
    </row>
    <row r="27" spans="1:19" x14ac:dyDescent="0.2">
      <c r="A27" s="10" t="s">
        <v>9</v>
      </c>
      <c r="B27" s="229"/>
      <c r="C27" s="230"/>
      <c r="F27" s="22">
        <v>150</v>
      </c>
      <c r="G27" s="26">
        <v>16</v>
      </c>
      <c r="H27" s="262">
        <f t="shared" si="0"/>
        <v>2400</v>
      </c>
      <c r="I27" s="263">
        <f t="shared" si="1"/>
        <v>0</v>
      </c>
      <c r="J27" s="264">
        <f t="shared" si="2"/>
        <v>0</v>
      </c>
      <c r="M27" s="17"/>
      <c r="N27" s="66"/>
      <c r="O27" s="62"/>
      <c r="P27" s="62"/>
      <c r="Q27" s="62"/>
      <c r="S27" s="106"/>
    </row>
    <row r="28" spans="1:19" ht="12.75" thickBot="1" x14ac:dyDescent="0.25">
      <c r="A28" s="11" t="s">
        <v>10</v>
      </c>
      <c r="B28" s="231"/>
      <c r="C28" s="232"/>
      <c r="F28" s="23">
        <v>275</v>
      </c>
      <c r="G28" s="27">
        <v>14</v>
      </c>
      <c r="H28" s="265">
        <f t="shared" si="0"/>
        <v>3850</v>
      </c>
      <c r="I28" s="266">
        <f t="shared" si="1"/>
        <v>0</v>
      </c>
      <c r="J28" s="267">
        <f t="shared" si="2"/>
        <v>0</v>
      </c>
      <c r="M28" s="17"/>
      <c r="N28" s="66"/>
      <c r="O28" s="62"/>
      <c r="P28" s="62"/>
      <c r="Q28" s="62"/>
      <c r="S28" s="106"/>
    </row>
    <row r="29" spans="1:19" ht="12.75" thickBot="1" x14ac:dyDescent="0.25">
      <c r="I29" s="30" t="s">
        <v>37</v>
      </c>
      <c r="J29" s="270">
        <f>SUM(J20:J28)</f>
        <v>0</v>
      </c>
      <c r="M29" s="17"/>
      <c r="N29" s="66"/>
      <c r="O29" s="62"/>
      <c r="P29" s="62"/>
      <c r="Q29" s="64"/>
      <c r="S29" s="106"/>
    </row>
    <row r="30" spans="1:19" ht="12.75" thickBot="1" x14ac:dyDescent="0.25">
      <c r="I30" s="30"/>
      <c r="J30" s="71"/>
      <c r="M30" s="17"/>
      <c r="N30" s="66"/>
      <c r="O30" s="223"/>
      <c r="P30" s="223"/>
      <c r="Q30" s="224"/>
      <c r="R30" s="127"/>
      <c r="S30" s="106"/>
    </row>
    <row r="31" spans="1:19" ht="12.75" thickBot="1" x14ac:dyDescent="0.25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76"/>
      <c r="N31" s="179"/>
      <c r="O31" s="62"/>
      <c r="P31" s="62"/>
      <c r="Q31" s="64"/>
      <c r="S31" s="106"/>
    </row>
    <row r="32" spans="1:19" ht="12.75" thickBot="1" x14ac:dyDescent="0.25">
      <c r="A32" s="130" t="s">
        <v>13</v>
      </c>
      <c r="B32" s="140"/>
      <c r="C32" s="140"/>
      <c r="D32" s="146"/>
      <c r="E32" s="6"/>
      <c r="F32" s="6"/>
      <c r="G32" s="6"/>
      <c r="H32" s="6"/>
      <c r="I32" s="177"/>
      <c r="J32" s="177"/>
      <c r="K32" s="6"/>
      <c r="L32" s="6"/>
      <c r="M32" s="17"/>
      <c r="N32" s="67"/>
      <c r="O32" s="63"/>
      <c r="P32" s="63"/>
      <c r="Q32" s="63"/>
      <c r="S32" s="106"/>
    </row>
    <row r="33" spans="1:19" ht="12.75" customHeight="1" thickBot="1" x14ac:dyDescent="0.25">
      <c r="A33" s="143" t="s">
        <v>68</v>
      </c>
      <c r="B33" s="144"/>
      <c r="C33" s="144"/>
      <c r="D33" s="147"/>
      <c r="E33" s="6"/>
      <c r="F33" s="178" t="s">
        <v>38</v>
      </c>
      <c r="G33" s="149">
        <v>0.8</v>
      </c>
      <c r="H33" s="6"/>
      <c r="I33" s="175" t="s">
        <v>31</v>
      </c>
      <c r="J33" s="150">
        <v>20</v>
      </c>
      <c r="K33" s="6"/>
      <c r="L33" s="6"/>
      <c r="M33" s="17"/>
      <c r="N33" s="67"/>
      <c r="O33" s="63"/>
      <c r="P33" s="63"/>
      <c r="Q33" s="63"/>
      <c r="S33" s="106"/>
    </row>
    <row r="34" spans="1:19" ht="25.5" customHeight="1" thickBot="1" x14ac:dyDescent="0.25">
      <c r="A34" s="35" t="s">
        <v>14</v>
      </c>
      <c r="B34" s="109" t="s">
        <v>2</v>
      </c>
      <c r="C34" s="109" t="s">
        <v>15</v>
      </c>
      <c r="D34" s="48" t="s">
        <v>16</v>
      </c>
      <c r="E34" s="6"/>
      <c r="F34" s="129" t="s">
        <v>39</v>
      </c>
      <c r="G34" s="109" t="s">
        <v>41</v>
      </c>
      <c r="H34" s="109" t="s">
        <v>34</v>
      </c>
      <c r="I34" s="109" t="s">
        <v>40</v>
      </c>
      <c r="J34" s="109" t="s">
        <v>42</v>
      </c>
      <c r="K34" s="126" t="s">
        <v>239</v>
      </c>
      <c r="L34" s="109" t="s">
        <v>238</v>
      </c>
      <c r="M34" s="126" t="s">
        <v>240</v>
      </c>
      <c r="N34" s="48" t="s">
        <v>36</v>
      </c>
      <c r="O34" s="62"/>
      <c r="P34" s="62"/>
      <c r="Q34" s="62"/>
      <c r="S34" s="106"/>
    </row>
    <row r="35" spans="1:19" x14ac:dyDescent="0.2">
      <c r="A35" s="13" t="s">
        <v>17</v>
      </c>
      <c r="B35" s="227"/>
      <c r="C35" s="227"/>
      <c r="D35" s="228"/>
      <c r="E35" s="6"/>
      <c r="F35" s="432">
        <f>ROUND((IF(B35=0,0,D35/B35)),0)</f>
        <v>0</v>
      </c>
      <c r="G35" s="433">
        <f>ROUNDUP(F35/$G$33,0)</f>
        <v>0</v>
      </c>
      <c r="H35" s="25">
        <v>150</v>
      </c>
      <c r="I35" s="282">
        <f>ROUND(G35*H35,0)</f>
        <v>0</v>
      </c>
      <c r="J35" s="283">
        <f>ROUNDUP(C35/$J$33,0)</f>
        <v>0</v>
      </c>
      <c r="K35" s="431">
        <f>ROUNDUP(I35*J35,0)</f>
        <v>0</v>
      </c>
      <c r="L35" s="153">
        <v>0.4</v>
      </c>
      <c r="M35" s="431">
        <f>ROUNDUP(K35*L35,0)</f>
        <v>0</v>
      </c>
      <c r="N35" s="284">
        <f>K35+M35</f>
        <v>0</v>
      </c>
      <c r="O35" s="68"/>
      <c r="P35" s="68"/>
      <c r="Q35" s="68"/>
      <c r="S35" s="106"/>
    </row>
    <row r="36" spans="1:19" x14ac:dyDescent="0.2">
      <c r="A36" s="10" t="s">
        <v>18</v>
      </c>
      <c r="B36" s="229"/>
      <c r="C36" s="229"/>
      <c r="D36" s="230"/>
      <c r="E36" s="6"/>
      <c r="F36" s="271">
        <f>ROUND((IF(B36=0,0,D36/B36)),0)</f>
        <v>0</v>
      </c>
      <c r="G36" s="272">
        <f>ROUNDUP(F36/$G$33,0)</f>
        <v>0</v>
      </c>
      <c r="H36" s="26">
        <v>100</v>
      </c>
      <c r="I36" s="275">
        <f>ROUND(G36*H36,0)</f>
        <v>0</v>
      </c>
      <c r="J36" s="276">
        <f>ROUNDUP(C36/$J$33,0)</f>
        <v>0</v>
      </c>
      <c r="K36" s="429">
        <f>ROUNDUP(I36*J36,0)</f>
        <v>0</v>
      </c>
      <c r="L36" s="154">
        <v>0.35</v>
      </c>
      <c r="M36" s="429">
        <f>ROUNDUP(K36*L36,0)</f>
        <v>0</v>
      </c>
      <c r="N36" s="264">
        <f>K36+M36</f>
        <v>0</v>
      </c>
      <c r="O36" s="68"/>
      <c r="P36" s="69"/>
      <c r="Q36" s="68"/>
      <c r="S36" s="106"/>
    </row>
    <row r="37" spans="1:19" x14ac:dyDescent="0.2">
      <c r="A37" s="10" t="s">
        <v>19</v>
      </c>
      <c r="B37" s="229"/>
      <c r="C37" s="229"/>
      <c r="D37" s="230"/>
      <c r="E37" s="6"/>
      <c r="F37" s="271">
        <f>ROUND((IF(B37=0,0,D37/B37)),0)</f>
        <v>0</v>
      </c>
      <c r="G37" s="272">
        <f>ROUNDUP(F37/$G$33,0)</f>
        <v>0</v>
      </c>
      <c r="H37" s="26">
        <v>75</v>
      </c>
      <c r="I37" s="275">
        <f>ROUND(G37*H37,0)</f>
        <v>0</v>
      </c>
      <c r="J37" s="276">
        <f>ROUNDUP(C37/$J$33,0)</f>
        <v>0</v>
      </c>
      <c r="K37" s="429">
        <f>ROUNDUP(I37*J37,0)</f>
        <v>0</v>
      </c>
      <c r="L37" s="154">
        <v>0.3</v>
      </c>
      <c r="M37" s="429">
        <f>ROUNDUP(K37*L37,0)</f>
        <v>0</v>
      </c>
      <c r="N37" s="264">
        <f>K37+M37</f>
        <v>0</v>
      </c>
      <c r="O37" s="6"/>
      <c r="P37" s="6"/>
      <c r="S37" s="106"/>
    </row>
    <row r="38" spans="1:19" x14ac:dyDescent="0.2">
      <c r="A38" s="10" t="s">
        <v>20</v>
      </c>
      <c r="B38" s="229"/>
      <c r="C38" s="229"/>
      <c r="D38" s="230"/>
      <c r="E38" s="6"/>
      <c r="F38" s="271">
        <f>ROUND((IF(B38=0,0,D38/B38)),0)</f>
        <v>0</v>
      </c>
      <c r="G38" s="272">
        <f>ROUNDUP(F38/$G$33,0)</f>
        <v>0</v>
      </c>
      <c r="H38" s="26">
        <v>60</v>
      </c>
      <c r="I38" s="275">
        <f>ROUND(G38*H38,0)</f>
        <v>0</v>
      </c>
      <c r="J38" s="276">
        <f>ROUNDUP(C38/$J$33,0)</f>
        <v>0</v>
      </c>
      <c r="K38" s="429">
        <f>ROUNDUP(I38*J38,0)</f>
        <v>0</v>
      </c>
      <c r="L38" s="154">
        <v>0.25</v>
      </c>
      <c r="M38" s="429">
        <f>ROUNDUP(K38*L38,0)</f>
        <v>0</v>
      </c>
      <c r="N38" s="264">
        <f>K38+M38</f>
        <v>0</v>
      </c>
      <c r="O38" s="6"/>
      <c r="P38" s="6"/>
      <c r="S38" s="106"/>
    </row>
    <row r="39" spans="1:19" ht="12.75" thickBot="1" x14ac:dyDescent="0.25">
      <c r="A39" s="11" t="s">
        <v>21</v>
      </c>
      <c r="B39" s="231"/>
      <c r="C39" s="231"/>
      <c r="D39" s="232"/>
      <c r="E39" s="6"/>
      <c r="F39" s="273">
        <f>ROUND((IF(B39=0,0,D39/B39)),0)</f>
        <v>0</v>
      </c>
      <c r="G39" s="274">
        <f>ROUNDUP(F39/$G$33,0)</f>
        <v>0</v>
      </c>
      <c r="H39" s="27">
        <v>40</v>
      </c>
      <c r="I39" s="277">
        <f>ROUND(G39*H39,0)</f>
        <v>0</v>
      </c>
      <c r="J39" s="278">
        <f>ROUNDUP(C39/$J$33,0)</f>
        <v>0</v>
      </c>
      <c r="K39" s="430">
        <f>ROUNDUP(I39*J39,0)</f>
        <v>0</v>
      </c>
      <c r="L39" s="155">
        <v>0.2</v>
      </c>
      <c r="M39" s="430">
        <f>ROUNDUP(K39*L39,0)</f>
        <v>0</v>
      </c>
      <c r="N39" s="267">
        <f>K39+M39</f>
        <v>0</v>
      </c>
      <c r="O39" s="122"/>
      <c r="P39" s="6"/>
      <c r="S39" s="106"/>
    </row>
    <row r="40" spans="1:19" ht="12.75" thickBot="1" x14ac:dyDescent="0.25">
      <c r="A40" s="405"/>
      <c r="B40" s="28"/>
      <c r="C40" s="28"/>
      <c r="D40" s="28"/>
      <c r="E40" s="6"/>
      <c r="F40" s="6"/>
      <c r="G40" s="6"/>
      <c r="H40" s="174"/>
      <c r="I40" s="279"/>
      <c r="J40" s="280" t="s">
        <v>241</v>
      </c>
      <c r="K40" s="281">
        <f>SUM(K35:K39)</f>
        <v>0</v>
      </c>
      <c r="L40" s="6"/>
      <c r="M40" s="281">
        <f>SUM(M35:M39)</f>
        <v>0</v>
      </c>
      <c r="N40" s="351">
        <f>SUM(N35:N39)</f>
        <v>0</v>
      </c>
      <c r="O40" s="6"/>
      <c r="P40" s="6"/>
      <c r="S40" s="106"/>
    </row>
    <row r="41" spans="1:19" ht="12.75" thickBot="1" x14ac:dyDescent="0.25">
      <c r="A41" s="6"/>
      <c r="B41" s="6"/>
      <c r="C41" s="6"/>
      <c r="D41" s="6"/>
      <c r="E41" s="6"/>
      <c r="F41" s="6"/>
      <c r="G41" s="6"/>
      <c r="H41" s="174"/>
      <c r="I41" s="174"/>
      <c r="J41" s="174"/>
      <c r="K41" s="6"/>
      <c r="L41" s="6"/>
      <c r="M41" s="122"/>
      <c r="N41" s="6"/>
      <c r="O41" s="6"/>
      <c r="P41" s="6"/>
      <c r="S41" s="106"/>
    </row>
    <row r="42" spans="1:19" ht="12.75" thickBot="1" x14ac:dyDescent="0.25">
      <c r="A42" s="117" t="s">
        <v>69</v>
      </c>
      <c r="B42" s="118"/>
      <c r="C42" s="118"/>
      <c r="D42" s="145"/>
      <c r="E42" s="6"/>
      <c r="F42" s="178" t="s">
        <v>38</v>
      </c>
      <c r="G42" s="149">
        <v>0.75</v>
      </c>
      <c r="H42" s="6"/>
      <c r="I42" s="175" t="s">
        <v>31</v>
      </c>
      <c r="J42" s="150">
        <v>15</v>
      </c>
      <c r="K42" s="6"/>
      <c r="L42" s="6"/>
      <c r="M42" s="122"/>
      <c r="N42" s="6"/>
      <c r="O42" s="6"/>
      <c r="P42" s="6"/>
      <c r="S42" s="106"/>
    </row>
    <row r="43" spans="1:19" ht="25.5" customHeight="1" thickBot="1" x14ac:dyDescent="0.25">
      <c r="A43" s="35" t="s">
        <v>14</v>
      </c>
      <c r="B43" s="109" t="s">
        <v>2</v>
      </c>
      <c r="C43" s="109" t="s">
        <v>15</v>
      </c>
      <c r="D43" s="48" t="s">
        <v>16</v>
      </c>
      <c r="E43" s="6"/>
      <c r="F43" s="129" t="s">
        <v>39</v>
      </c>
      <c r="G43" s="109" t="s">
        <v>41</v>
      </c>
      <c r="H43" s="109" t="s">
        <v>34</v>
      </c>
      <c r="I43" s="109" t="s">
        <v>40</v>
      </c>
      <c r="J43" s="109" t="s">
        <v>42</v>
      </c>
      <c r="K43" s="126" t="s">
        <v>239</v>
      </c>
      <c r="L43" s="109" t="s">
        <v>238</v>
      </c>
      <c r="M43" s="126" t="s">
        <v>240</v>
      </c>
      <c r="N43" s="48" t="s">
        <v>36</v>
      </c>
      <c r="O43" s="6"/>
      <c r="P43" s="6"/>
      <c r="S43" s="106"/>
    </row>
    <row r="44" spans="1:19" x14ac:dyDescent="0.2">
      <c r="A44" s="13" t="s">
        <v>17</v>
      </c>
      <c r="B44" s="227"/>
      <c r="C44" s="227"/>
      <c r="D44" s="228"/>
      <c r="E44" s="6"/>
      <c r="F44" s="432">
        <f>ROUND((IF(B44=0,0,D44/B44)),0)</f>
        <v>0</v>
      </c>
      <c r="G44" s="433">
        <f>ROUNDUP(F44/$G$42,0)</f>
        <v>0</v>
      </c>
      <c r="H44" s="25">
        <v>150</v>
      </c>
      <c r="I44" s="282">
        <f>ROUND(G44*H44,0)</f>
        <v>0</v>
      </c>
      <c r="J44" s="283">
        <f>ROUNDUP(C44/$J$42,0)</f>
        <v>0</v>
      </c>
      <c r="K44" s="431">
        <f>ROUNDUP(I44*J44,0)</f>
        <v>0</v>
      </c>
      <c r="L44" s="153">
        <v>0.4</v>
      </c>
      <c r="M44" s="431">
        <f>ROUNDUP(K44*L44,0)</f>
        <v>0</v>
      </c>
      <c r="N44" s="284">
        <f>K44+M44</f>
        <v>0</v>
      </c>
      <c r="O44" s="6"/>
      <c r="P44" s="6"/>
      <c r="S44" s="106"/>
    </row>
    <row r="45" spans="1:19" x14ac:dyDescent="0.2">
      <c r="A45" s="10" t="s">
        <v>18</v>
      </c>
      <c r="B45" s="229"/>
      <c r="C45" s="229"/>
      <c r="D45" s="230"/>
      <c r="E45" s="6"/>
      <c r="F45" s="271">
        <f>ROUND((IF(B45=0,0,D45/B45)),0)</f>
        <v>0</v>
      </c>
      <c r="G45" s="272">
        <f>ROUNDUP(F45/$G$42,0)</f>
        <v>0</v>
      </c>
      <c r="H45" s="26">
        <v>100</v>
      </c>
      <c r="I45" s="275">
        <f>ROUND(G45*H45,0)</f>
        <v>0</v>
      </c>
      <c r="J45" s="276">
        <f>ROUNDUP(C45/$J$42,0)</f>
        <v>0</v>
      </c>
      <c r="K45" s="429">
        <f>ROUNDUP(I45*J45,0)</f>
        <v>0</v>
      </c>
      <c r="L45" s="154">
        <v>0.35</v>
      </c>
      <c r="M45" s="429">
        <f>ROUNDUP(K45*L45,0)</f>
        <v>0</v>
      </c>
      <c r="N45" s="264">
        <f>K45+M45</f>
        <v>0</v>
      </c>
      <c r="O45" s="6"/>
      <c r="P45" s="6"/>
      <c r="S45" s="106"/>
    </row>
    <row r="46" spans="1:19" x14ac:dyDescent="0.2">
      <c r="A46" s="10" t="s">
        <v>19</v>
      </c>
      <c r="B46" s="229"/>
      <c r="C46" s="229"/>
      <c r="D46" s="230"/>
      <c r="E46" s="6"/>
      <c r="F46" s="271">
        <f>ROUND((IF(B46=0,0,D46/B46)),0)</f>
        <v>0</v>
      </c>
      <c r="G46" s="272">
        <f>ROUNDUP(F46/$G$42,0)</f>
        <v>0</v>
      </c>
      <c r="H46" s="26">
        <v>75</v>
      </c>
      <c r="I46" s="275">
        <f>ROUND(G46*H46,0)</f>
        <v>0</v>
      </c>
      <c r="J46" s="276">
        <f>ROUNDUP(C46/$J$42,0)</f>
        <v>0</v>
      </c>
      <c r="K46" s="429">
        <f>ROUNDUP(I46*J46,0)</f>
        <v>0</v>
      </c>
      <c r="L46" s="154">
        <v>0.3</v>
      </c>
      <c r="M46" s="429">
        <f>ROUNDUP(K46*L46,0)</f>
        <v>0</v>
      </c>
      <c r="N46" s="264">
        <f>K46+M46</f>
        <v>0</v>
      </c>
      <c r="O46" s="6"/>
      <c r="P46" s="6"/>
      <c r="S46" s="106"/>
    </row>
    <row r="47" spans="1:19" x14ac:dyDescent="0.2">
      <c r="A47" s="10" t="s">
        <v>20</v>
      </c>
      <c r="B47" s="229"/>
      <c r="C47" s="229"/>
      <c r="D47" s="230"/>
      <c r="E47" s="6"/>
      <c r="F47" s="271">
        <f>ROUND((IF(B47=0,0,D47/B47)),0)</f>
        <v>0</v>
      </c>
      <c r="G47" s="272">
        <f>ROUNDUP(F47/$G$42,0)</f>
        <v>0</v>
      </c>
      <c r="H47" s="26">
        <v>60</v>
      </c>
      <c r="I47" s="275">
        <f>ROUND(G47*H47,0)</f>
        <v>0</v>
      </c>
      <c r="J47" s="276">
        <f>ROUNDUP(C47/$J$42,0)</f>
        <v>0</v>
      </c>
      <c r="K47" s="429">
        <f>ROUNDUP(I47*J47,0)</f>
        <v>0</v>
      </c>
      <c r="L47" s="154">
        <v>0.25</v>
      </c>
      <c r="M47" s="429">
        <f>ROUNDUP(K47*L47,0)</f>
        <v>0</v>
      </c>
      <c r="N47" s="264">
        <f>K47+M47</f>
        <v>0</v>
      </c>
      <c r="O47" s="6"/>
      <c r="P47" s="6"/>
      <c r="S47" s="106"/>
    </row>
    <row r="48" spans="1:19" ht="12.75" thickBot="1" x14ac:dyDescent="0.25">
      <c r="A48" s="11" t="s">
        <v>21</v>
      </c>
      <c r="B48" s="231"/>
      <c r="C48" s="231"/>
      <c r="D48" s="232"/>
      <c r="E48" s="6"/>
      <c r="F48" s="273">
        <f>ROUND((IF(B48=0,0,D48/B48)),0)</f>
        <v>0</v>
      </c>
      <c r="G48" s="274">
        <f>ROUNDUP(F48/$G$42,0)</f>
        <v>0</v>
      </c>
      <c r="H48" s="27">
        <v>40</v>
      </c>
      <c r="I48" s="277">
        <f>ROUND(G48*H48,0)</f>
        <v>0</v>
      </c>
      <c r="J48" s="278">
        <f>ROUNDUP(C48/$J$42,0)</f>
        <v>0</v>
      </c>
      <c r="K48" s="430">
        <f>ROUNDUP(I48*J48,0)</f>
        <v>0</v>
      </c>
      <c r="L48" s="155">
        <v>0.2</v>
      </c>
      <c r="M48" s="430">
        <f>ROUNDUP(K48*L48,0)</f>
        <v>0</v>
      </c>
      <c r="N48" s="267">
        <f>K48+M48</f>
        <v>0</v>
      </c>
      <c r="O48" s="6"/>
      <c r="P48" s="6"/>
      <c r="S48" s="106"/>
    </row>
    <row r="49" spans="1:19" ht="12.75" thickBot="1" x14ac:dyDescent="0.25">
      <c r="A49" s="405"/>
      <c r="B49" s="5"/>
      <c r="C49" s="5"/>
      <c r="D49" s="5"/>
      <c r="E49" s="5"/>
      <c r="F49" s="6"/>
      <c r="G49" s="6"/>
      <c r="H49" s="174"/>
      <c r="I49" s="279"/>
      <c r="J49" s="280" t="s">
        <v>242</v>
      </c>
      <c r="K49" s="281">
        <f>SUM(K44:K48)</f>
        <v>0</v>
      </c>
      <c r="L49" s="6"/>
      <c r="M49" s="281">
        <f>SUM(M44:M48)</f>
        <v>0</v>
      </c>
      <c r="N49" s="351">
        <f>SUM(N44:N48)</f>
        <v>0</v>
      </c>
      <c r="O49" s="6"/>
      <c r="P49" s="6"/>
      <c r="S49" s="106"/>
    </row>
    <row r="50" spans="1:19" ht="12.75" thickBot="1" x14ac:dyDescent="0.25">
      <c r="A50" s="405"/>
      <c r="B50" s="5"/>
      <c r="C50" s="5"/>
      <c r="D50" s="5"/>
      <c r="E50" s="5"/>
      <c r="F50" s="6"/>
      <c r="G50" s="6"/>
      <c r="H50" s="174"/>
      <c r="I50" s="279"/>
      <c r="J50" s="280"/>
      <c r="K50" s="436"/>
      <c r="L50" s="6"/>
      <c r="M50" s="436"/>
      <c r="N50" s="434"/>
      <c r="O50" s="6"/>
      <c r="P50" s="6"/>
      <c r="S50" s="106"/>
    </row>
    <row r="51" spans="1:19" ht="12.75" thickBot="1" x14ac:dyDescent="0.25">
      <c r="A51" s="405"/>
      <c r="B51" s="5"/>
      <c r="C51" s="5"/>
      <c r="D51" s="5"/>
      <c r="E51" s="5"/>
      <c r="F51" s="6"/>
      <c r="G51" s="6"/>
      <c r="H51" s="174"/>
      <c r="I51" s="279"/>
      <c r="K51" s="436"/>
      <c r="L51" s="6"/>
      <c r="M51" s="435" t="s">
        <v>243</v>
      </c>
      <c r="N51" s="270">
        <f>N40+N49</f>
        <v>0</v>
      </c>
      <c r="O51" s="6"/>
      <c r="P51" s="6"/>
      <c r="S51" s="106"/>
    </row>
    <row r="52" spans="1:19" ht="12.75" thickBot="1" x14ac:dyDescent="0.25">
      <c r="A52" s="406"/>
      <c r="B52" s="95"/>
      <c r="C52" s="95"/>
      <c r="D52" s="95"/>
      <c r="E52" s="95"/>
      <c r="F52" s="92"/>
      <c r="G52" s="92"/>
      <c r="H52" s="96"/>
      <c r="I52" s="96"/>
      <c r="J52" s="97"/>
      <c r="K52" s="98"/>
      <c r="L52" s="92"/>
      <c r="M52" s="94"/>
      <c r="N52" s="92"/>
      <c r="O52" s="92"/>
      <c r="P52" s="92"/>
      <c r="Q52" s="92"/>
      <c r="R52" s="127"/>
      <c r="S52" s="106"/>
    </row>
    <row r="53" spans="1:19" ht="12.75" thickBot="1" x14ac:dyDescent="0.25">
      <c r="A53" s="407"/>
      <c r="B53" s="168"/>
      <c r="C53" s="168"/>
      <c r="D53" s="168"/>
      <c r="E53" s="168"/>
      <c r="F53" s="169"/>
      <c r="G53" s="169"/>
      <c r="H53" s="170"/>
      <c r="I53" s="170"/>
      <c r="J53" s="171"/>
      <c r="K53" s="172"/>
      <c r="L53" s="169"/>
      <c r="M53" s="173"/>
      <c r="N53" s="169"/>
      <c r="O53" s="6"/>
      <c r="S53" s="106"/>
    </row>
    <row r="54" spans="1:19" ht="12.75" thickBot="1" x14ac:dyDescent="0.25">
      <c r="A54" s="536" t="s">
        <v>177</v>
      </c>
      <c r="B54" s="537"/>
      <c r="C54" s="537"/>
      <c r="D54" s="537"/>
      <c r="E54" s="5"/>
      <c r="F54" s="32" t="s">
        <v>49</v>
      </c>
      <c r="G54" s="34" t="s">
        <v>36</v>
      </c>
      <c r="H54" s="174"/>
      <c r="I54" s="174"/>
      <c r="J54" s="175"/>
      <c r="K54" s="71"/>
      <c r="L54" s="6"/>
      <c r="M54" s="122"/>
      <c r="N54" s="6"/>
      <c r="O54" s="6"/>
      <c r="S54" s="106"/>
    </row>
    <row r="55" spans="1:19" ht="12.75" customHeight="1" x14ac:dyDescent="0.2">
      <c r="A55" s="455" t="s">
        <v>202</v>
      </c>
      <c r="B55" s="456"/>
      <c r="C55" s="456"/>
      <c r="D55" s="445">
        <f>B14</f>
        <v>0</v>
      </c>
      <c r="E55" s="193"/>
      <c r="F55" s="47">
        <v>5</v>
      </c>
      <c r="G55" s="392">
        <f>ROUNDUP(D55*F55,0)</f>
        <v>0</v>
      </c>
      <c r="H55" s="174"/>
      <c r="I55" s="174"/>
      <c r="J55" s="175"/>
      <c r="K55" s="71"/>
      <c r="L55" s="6"/>
      <c r="M55" s="122"/>
      <c r="N55" s="6"/>
      <c r="O55" s="6"/>
      <c r="S55" s="106"/>
    </row>
    <row r="56" spans="1:19" ht="12.75" customHeight="1" thickBot="1" x14ac:dyDescent="0.25">
      <c r="A56" s="538" t="s">
        <v>203</v>
      </c>
      <c r="B56" s="539"/>
      <c r="C56" s="539"/>
      <c r="D56" s="446">
        <f>B15</f>
        <v>0</v>
      </c>
      <c r="E56" s="193"/>
      <c r="F56" s="44">
        <v>0</v>
      </c>
      <c r="G56" s="393">
        <f>ROUNDUP(D56*F56,0)</f>
        <v>0</v>
      </c>
      <c r="H56" s="174"/>
      <c r="I56" s="174"/>
      <c r="J56" s="175"/>
      <c r="K56" s="71"/>
      <c r="L56" s="6"/>
      <c r="M56" s="122"/>
      <c r="N56" s="6"/>
      <c r="O56" s="6"/>
      <c r="S56" s="106"/>
    </row>
    <row r="57" spans="1:19" ht="12.75" customHeight="1" thickBot="1" x14ac:dyDescent="0.25">
      <c r="E57" s="5"/>
      <c r="F57" s="175" t="s">
        <v>208</v>
      </c>
      <c r="G57" s="270">
        <f>G55+G56</f>
        <v>0</v>
      </c>
      <c r="H57" s="174"/>
      <c r="I57" s="174"/>
      <c r="J57" s="175"/>
      <c r="K57" s="71"/>
      <c r="L57" s="6"/>
      <c r="M57" s="122"/>
      <c r="N57" s="6"/>
      <c r="O57" s="6"/>
      <c r="S57" s="106"/>
    </row>
    <row r="58" spans="1:19" ht="12.75" thickBot="1" x14ac:dyDescent="0.25">
      <c r="A58" s="406"/>
      <c r="B58" s="95"/>
      <c r="C58" s="95"/>
      <c r="D58" s="95"/>
      <c r="E58" s="95"/>
      <c r="F58" s="92"/>
      <c r="G58" s="92"/>
      <c r="H58" s="96"/>
      <c r="I58" s="96"/>
      <c r="J58" s="97"/>
      <c r="K58" s="98"/>
      <c r="L58" s="92"/>
      <c r="M58" s="94"/>
      <c r="N58" s="92"/>
      <c r="O58" s="92"/>
      <c r="P58" s="92"/>
      <c r="Q58" s="92"/>
      <c r="R58" s="127"/>
      <c r="S58" s="106"/>
    </row>
    <row r="59" spans="1:19" ht="12.75" thickBot="1" x14ac:dyDescent="0.25">
      <c r="D59" s="6"/>
      <c r="E59" s="6"/>
      <c r="H59" s="7"/>
      <c r="I59" s="7"/>
      <c r="J59" s="7"/>
      <c r="N59" s="6"/>
      <c r="O59" s="6"/>
      <c r="S59" s="106"/>
    </row>
    <row r="60" spans="1:19" ht="12.75" thickBot="1" x14ac:dyDescent="0.25">
      <c r="A60" s="117" t="s">
        <v>126</v>
      </c>
      <c r="B60" s="118"/>
      <c r="C60" s="119"/>
      <c r="G60" s="404" t="s">
        <v>229</v>
      </c>
      <c r="H60" s="149">
        <v>0</v>
      </c>
      <c r="I60" s="515" t="s">
        <v>44</v>
      </c>
      <c r="J60" s="516"/>
      <c r="K60" s="517"/>
      <c r="N60" s="6"/>
      <c r="O60" s="211"/>
      <c r="S60" s="106"/>
    </row>
    <row r="61" spans="1:19" ht="24" customHeight="1" thickBot="1" x14ac:dyDescent="0.25">
      <c r="A61" s="527" t="s">
        <v>14</v>
      </c>
      <c r="B61" s="529" t="s">
        <v>91</v>
      </c>
      <c r="C61" s="530"/>
      <c r="G61" s="499" t="s">
        <v>43</v>
      </c>
      <c r="H61" s="491" t="s">
        <v>97</v>
      </c>
      <c r="I61" s="116" t="s">
        <v>95</v>
      </c>
      <c r="J61" s="116" t="s">
        <v>96</v>
      </c>
      <c r="K61" s="487" t="s">
        <v>36</v>
      </c>
      <c r="N61" s="6"/>
      <c r="O61" s="6"/>
      <c r="S61" s="106"/>
    </row>
    <row r="62" spans="1:19" ht="12.75" customHeight="1" thickBot="1" x14ac:dyDescent="0.25">
      <c r="A62" s="528"/>
      <c r="B62" s="110" t="s">
        <v>92</v>
      </c>
      <c r="C62" s="111" t="s">
        <v>93</v>
      </c>
      <c r="G62" s="501"/>
      <c r="H62" s="493"/>
      <c r="I62" s="149">
        <v>1</v>
      </c>
      <c r="J62" s="149">
        <v>0.25</v>
      </c>
      <c r="K62" s="488"/>
      <c r="N62" s="6"/>
      <c r="O62" s="6"/>
      <c r="S62" s="106"/>
    </row>
    <row r="63" spans="1:19" x14ac:dyDescent="0.2">
      <c r="A63" s="88" t="s">
        <v>17</v>
      </c>
      <c r="B63" s="236"/>
      <c r="C63" s="237"/>
      <c r="G63" s="38">
        <v>6350</v>
      </c>
      <c r="H63" s="287">
        <f>ROUND(G63*(1-$H$60),1)</f>
        <v>6350</v>
      </c>
      <c r="I63" s="288">
        <f>ROUNDUP((B63*H63*I$62)/1000000,0)</f>
        <v>0</v>
      </c>
      <c r="J63" s="263">
        <f>ROUNDUP((C63*H63*J$62)/1000000,0)</f>
        <v>0</v>
      </c>
      <c r="K63" s="289">
        <f>I63+J63</f>
        <v>0</v>
      </c>
      <c r="N63" s="6"/>
      <c r="O63" s="6"/>
      <c r="S63" s="106"/>
    </row>
    <row r="64" spans="1:19" x14ac:dyDescent="0.2">
      <c r="A64" s="89" t="s">
        <v>18</v>
      </c>
      <c r="B64" s="238"/>
      <c r="C64" s="239"/>
      <c r="G64" s="39">
        <v>5250</v>
      </c>
      <c r="H64" s="290">
        <f>ROUND(G64*(1-$H$60),1)</f>
        <v>5250</v>
      </c>
      <c r="I64" s="291">
        <f>ROUNDUP((B64*H64*I$62)/1000000,0)</f>
        <v>0</v>
      </c>
      <c r="J64" s="263">
        <f>ROUNDUP((C64*H64*J$62)/1000000,0)</f>
        <v>0</v>
      </c>
      <c r="K64" s="292">
        <f>I64+J64</f>
        <v>0</v>
      </c>
      <c r="N64" s="6"/>
      <c r="O64" s="6"/>
      <c r="S64" s="106"/>
    </row>
    <row r="65" spans="1:19" ht="12.75" thickBot="1" x14ac:dyDescent="0.25">
      <c r="A65" s="90" t="s">
        <v>19</v>
      </c>
      <c r="B65" s="240"/>
      <c r="C65" s="241"/>
      <c r="G65" s="40">
        <v>3450</v>
      </c>
      <c r="H65" s="293">
        <f>ROUND(G65*(1-$H$60),1)</f>
        <v>3450</v>
      </c>
      <c r="I65" s="294">
        <f>ROUNDUP((B65*H65*I$62)/1000000,0)</f>
        <v>0</v>
      </c>
      <c r="J65" s="266">
        <f>ROUNDUP((C65*H65*J$62)/1000000,0)</f>
        <v>0</v>
      </c>
      <c r="K65" s="295">
        <f>I65+J65</f>
        <v>0</v>
      </c>
      <c r="N65" s="6"/>
      <c r="O65" s="6"/>
      <c r="S65" s="106"/>
    </row>
    <row r="66" spans="1:19" ht="12.75" thickBot="1" x14ac:dyDescent="0.25">
      <c r="A66" s="14"/>
      <c r="B66" s="206"/>
      <c r="C66" s="206"/>
      <c r="D66" s="65"/>
      <c r="E66" s="65"/>
      <c r="F66" s="65"/>
      <c r="G66" s="70"/>
      <c r="H66" s="28"/>
      <c r="I66" s="207"/>
      <c r="J66" s="30" t="s">
        <v>178</v>
      </c>
      <c r="K66" s="296">
        <f>SUM(K63:K65)</f>
        <v>0</v>
      </c>
      <c r="M66" s="2"/>
      <c r="N66" s="6"/>
      <c r="O66" s="6"/>
      <c r="S66" s="106"/>
    </row>
    <row r="67" spans="1:19" ht="12.75" thickBot="1" x14ac:dyDescent="0.25">
      <c r="A67" s="14"/>
      <c r="B67" s="206"/>
      <c r="C67" s="206"/>
      <c r="D67" s="65"/>
      <c r="E67" s="65"/>
      <c r="F67" s="65"/>
      <c r="G67" s="70"/>
      <c r="H67" s="28"/>
      <c r="I67" s="207"/>
      <c r="J67" s="193"/>
      <c r="K67" s="208"/>
      <c r="L67" s="65"/>
      <c r="N67" s="6"/>
      <c r="O67" s="6"/>
      <c r="S67" s="106"/>
    </row>
    <row r="68" spans="1:19" ht="12.75" thickBot="1" x14ac:dyDescent="0.25">
      <c r="A68" s="209" t="s">
        <v>20</v>
      </c>
      <c r="B68" s="242"/>
      <c r="C68" s="243"/>
      <c r="G68" s="210">
        <v>2600</v>
      </c>
      <c r="H68" s="297">
        <f>ROUND(G68*(1-$H$60),1)</f>
        <v>2600</v>
      </c>
      <c r="I68" s="298">
        <f>ROUNDUP((B68*H68*I$62)/1000000,0)</f>
        <v>0</v>
      </c>
      <c r="J68" s="299">
        <f>ROUNDUP((C68*H68*J$62)/1000000,0)</f>
        <v>0</v>
      </c>
      <c r="K68" s="300">
        <f>I68+J68</f>
        <v>0</v>
      </c>
      <c r="N68" s="6"/>
      <c r="O68" s="6"/>
      <c r="S68" s="106"/>
    </row>
    <row r="69" spans="1:19" ht="12.75" thickBot="1" x14ac:dyDescent="0.25">
      <c r="A69" s="3"/>
      <c r="B69" s="4"/>
      <c r="C69" s="4"/>
      <c r="J69" s="30" t="s">
        <v>179</v>
      </c>
      <c r="K69" s="296">
        <f>SUM(K68:K68)</f>
        <v>0</v>
      </c>
      <c r="N69" s="6"/>
      <c r="O69" s="6"/>
      <c r="S69" s="106"/>
    </row>
    <row r="70" spans="1:19" ht="12.75" thickBot="1" x14ac:dyDescent="0.25">
      <c r="A70" s="3"/>
      <c r="B70" s="4"/>
      <c r="C70" s="4"/>
      <c r="N70" s="6"/>
      <c r="O70" s="6"/>
      <c r="S70" s="106"/>
    </row>
    <row r="71" spans="1:19" ht="12" customHeight="1" thickBot="1" x14ac:dyDescent="0.25">
      <c r="A71" s="130" t="s">
        <v>127</v>
      </c>
      <c r="B71" s="140"/>
      <c r="C71" s="140"/>
      <c r="D71" s="141"/>
      <c r="E71" s="142"/>
      <c r="G71" s="1" t="s">
        <v>180</v>
      </c>
      <c r="N71" s="8" t="s">
        <v>181</v>
      </c>
      <c r="O71" s="6"/>
      <c r="Q71" s="6"/>
      <c r="S71" s="106"/>
    </row>
    <row r="72" spans="1:19" ht="12.75" customHeight="1" thickBot="1" x14ac:dyDescent="0.25">
      <c r="A72" s="143" t="s">
        <v>190</v>
      </c>
      <c r="B72" s="144"/>
      <c r="C72" s="144"/>
      <c r="D72" s="540"/>
      <c r="E72" s="541"/>
      <c r="G72" s="523" t="s">
        <v>45</v>
      </c>
      <c r="H72" s="524"/>
      <c r="I72" s="524"/>
      <c r="J72" s="491" t="s">
        <v>47</v>
      </c>
      <c r="K72" s="491" t="s">
        <v>46</v>
      </c>
      <c r="L72" s="486" t="s">
        <v>48</v>
      </c>
      <c r="M72" s="6"/>
      <c r="N72" s="494" t="s">
        <v>182</v>
      </c>
      <c r="O72" s="499" t="s">
        <v>183</v>
      </c>
      <c r="P72" s="491" t="s">
        <v>184</v>
      </c>
      <c r="Q72" s="486" t="s">
        <v>185</v>
      </c>
      <c r="S72" s="106"/>
    </row>
    <row r="73" spans="1:19" ht="12" customHeight="1" x14ac:dyDescent="0.2">
      <c r="A73" s="518" t="s">
        <v>22</v>
      </c>
      <c r="B73" s="520" t="s">
        <v>29</v>
      </c>
      <c r="C73" s="521"/>
      <c r="D73" s="521"/>
      <c r="E73" s="522"/>
      <c r="G73" s="525"/>
      <c r="H73" s="526"/>
      <c r="I73" s="526"/>
      <c r="J73" s="492"/>
      <c r="K73" s="492"/>
      <c r="L73" s="487"/>
      <c r="M73" s="6"/>
      <c r="N73" s="495"/>
      <c r="O73" s="500"/>
      <c r="P73" s="492"/>
      <c r="Q73" s="487"/>
      <c r="S73" s="106"/>
    </row>
    <row r="74" spans="1:19" ht="12.75" thickBot="1" x14ac:dyDescent="0.25">
      <c r="A74" s="519"/>
      <c r="B74" s="87" t="s">
        <v>17</v>
      </c>
      <c r="C74" s="36" t="s">
        <v>18</v>
      </c>
      <c r="D74" s="36" t="s">
        <v>19</v>
      </c>
      <c r="E74" s="37" t="s">
        <v>20</v>
      </c>
      <c r="G74" s="80" t="s">
        <v>17</v>
      </c>
      <c r="H74" s="81" t="s">
        <v>18</v>
      </c>
      <c r="I74" s="212" t="s">
        <v>19</v>
      </c>
      <c r="J74" s="493"/>
      <c r="K74" s="493"/>
      <c r="L74" s="488"/>
      <c r="M74" s="6"/>
      <c r="N74" s="213" t="s">
        <v>20</v>
      </c>
      <c r="O74" s="501"/>
      <c r="P74" s="493"/>
      <c r="Q74" s="488"/>
      <c r="S74" s="106"/>
    </row>
    <row r="75" spans="1:19" x14ac:dyDescent="0.2">
      <c r="A75" s="160" t="s">
        <v>23</v>
      </c>
      <c r="B75" s="244"/>
      <c r="C75" s="244"/>
      <c r="D75" s="244"/>
      <c r="E75" s="245"/>
      <c r="G75" s="38">
        <v>600</v>
      </c>
      <c r="H75" s="74">
        <v>450</v>
      </c>
      <c r="I75" s="214">
        <v>300</v>
      </c>
      <c r="J75" s="301">
        <f t="shared" ref="J75:J80" si="3">(B75*G75)+(C75*H75)+(D75*I75)</f>
        <v>0</v>
      </c>
      <c r="K75" s="301">
        <f t="shared" ref="K75:K80" si="4">(B75*G75*G$81)+(C75*H75*H$81)+(D75*I75*I$81)</f>
        <v>0</v>
      </c>
      <c r="L75" s="261">
        <f t="shared" ref="L75:L80" si="5">ROUNDUP(J75+K75,0)</f>
        <v>0</v>
      </c>
      <c r="M75" s="6"/>
      <c r="N75" s="215">
        <v>50</v>
      </c>
      <c r="O75" s="305">
        <f t="shared" ref="O75:O80" si="6">(E75*N75)</f>
        <v>0</v>
      </c>
      <c r="P75" s="301">
        <f t="shared" ref="P75:P80" si="7">E75*N75*N$81</f>
        <v>0</v>
      </c>
      <c r="Q75" s="261">
        <f t="shared" ref="Q75:Q80" si="8">ROUNDUP(O75+P75,0)</f>
        <v>0</v>
      </c>
      <c r="S75" s="106"/>
    </row>
    <row r="76" spans="1:19" ht="12.75" customHeight="1" x14ac:dyDescent="0.2">
      <c r="A76" s="161" t="s">
        <v>24</v>
      </c>
      <c r="B76" s="246"/>
      <c r="C76" s="246"/>
      <c r="D76" s="246"/>
      <c r="E76" s="247"/>
      <c r="G76" s="39">
        <v>300</v>
      </c>
      <c r="H76" s="75">
        <v>225</v>
      </c>
      <c r="I76" s="216">
        <v>150</v>
      </c>
      <c r="J76" s="262">
        <f t="shared" si="3"/>
        <v>0</v>
      </c>
      <c r="K76" s="262">
        <f t="shared" si="4"/>
        <v>0</v>
      </c>
      <c r="L76" s="302">
        <f t="shared" si="5"/>
        <v>0</v>
      </c>
      <c r="M76" s="6"/>
      <c r="N76" s="217">
        <v>50</v>
      </c>
      <c r="O76" s="306">
        <f t="shared" si="6"/>
        <v>0</v>
      </c>
      <c r="P76" s="262">
        <f t="shared" si="7"/>
        <v>0</v>
      </c>
      <c r="Q76" s="302">
        <f t="shared" si="8"/>
        <v>0</v>
      </c>
      <c r="S76" s="106"/>
    </row>
    <row r="77" spans="1:19" x14ac:dyDescent="0.2">
      <c r="A77" s="161" t="s">
        <v>25</v>
      </c>
      <c r="B77" s="246"/>
      <c r="C77" s="246"/>
      <c r="D77" s="246"/>
      <c r="E77" s="247"/>
      <c r="G77" s="39">
        <v>300</v>
      </c>
      <c r="H77" s="75">
        <v>225</v>
      </c>
      <c r="I77" s="216">
        <v>150</v>
      </c>
      <c r="J77" s="262">
        <f t="shared" si="3"/>
        <v>0</v>
      </c>
      <c r="K77" s="262">
        <f t="shared" si="4"/>
        <v>0</v>
      </c>
      <c r="L77" s="302">
        <f t="shared" si="5"/>
        <v>0</v>
      </c>
      <c r="M77" s="6"/>
      <c r="N77" s="217">
        <v>50</v>
      </c>
      <c r="O77" s="306">
        <f t="shared" si="6"/>
        <v>0</v>
      </c>
      <c r="P77" s="262">
        <f t="shared" si="7"/>
        <v>0</v>
      </c>
      <c r="Q77" s="302">
        <f t="shared" si="8"/>
        <v>0</v>
      </c>
      <c r="S77" s="106"/>
    </row>
    <row r="78" spans="1:19" x14ac:dyDescent="0.2">
      <c r="A78" s="161" t="s">
        <v>30</v>
      </c>
      <c r="B78" s="246"/>
      <c r="C78" s="246"/>
      <c r="D78" s="246"/>
      <c r="E78" s="247"/>
      <c r="G78" s="39">
        <v>100</v>
      </c>
      <c r="H78" s="75">
        <v>75</v>
      </c>
      <c r="I78" s="216">
        <v>75</v>
      </c>
      <c r="J78" s="262">
        <f t="shared" si="3"/>
        <v>0</v>
      </c>
      <c r="K78" s="262">
        <f t="shared" si="4"/>
        <v>0</v>
      </c>
      <c r="L78" s="302">
        <f t="shared" si="5"/>
        <v>0</v>
      </c>
      <c r="M78" s="6"/>
      <c r="N78" s="217">
        <v>50</v>
      </c>
      <c r="O78" s="306">
        <f t="shared" si="6"/>
        <v>0</v>
      </c>
      <c r="P78" s="262">
        <f t="shared" si="7"/>
        <v>0</v>
      </c>
      <c r="Q78" s="302">
        <f t="shared" si="8"/>
        <v>0</v>
      </c>
      <c r="S78" s="106"/>
    </row>
    <row r="79" spans="1:19" x14ac:dyDescent="0.2">
      <c r="A79" s="161" t="s">
        <v>63</v>
      </c>
      <c r="B79" s="246"/>
      <c r="C79" s="246"/>
      <c r="D79" s="246"/>
      <c r="E79" s="247"/>
      <c r="G79" s="39">
        <v>50</v>
      </c>
      <c r="H79" s="75">
        <v>50</v>
      </c>
      <c r="I79" s="216">
        <v>50</v>
      </c>
      <c r="J79" s="262">
        <f t="shared" si="3"/>
        <v>0</v>
      </c>
      <c r="K79" s="262">
        <f t="shared" si="4"/>
        <v>0</v>
      </c>
      <c r="L79" s="302">
        <f t="shared" si="5"/>
        <v>0</v>
      </c>
      <c r="M79" s="6"/>
      <c r="N79" s="217">
        <v>50</v>
      </c>
      <c r="O79" s="306">
        <f t="shared" si="6"/>
        <v>0</v>
      </c>
      <c r="P79" s="262">
        <f t="shared" si="7"/>
        <v>0</v>
      </c>
      <c r="Q79" s="302">
        <f t="shared" si="8"/>
        <v>0</v>
      </c>
      <c r="S79" s="106"/>
    </row>
    <row r="80" spans="1:19" ht="12.75" customHeight="1" thickBot="1" x14ac:dyDescent="0.25">
      <c r="A80" s="162" t="s">
        <v>83</v>
      </c>
      <c r="B80" s="248"/>
      <c r="C80" s="248"/>
      <c r="D80" s="248"/>
      <c r="E80" s="249"/>
      <c r="G80" s="40">
        <v>300</v>
      </c>
      <c r="H80" s="76">
        <v>225</v>
      </c>
      <c r="I80" s="218">
        <v>150</v>
      </c>
      <c r="J80" s="265">
        <f t="shared" si="3"/>
        <v>0</v>
      </c>
      <c r="K80" s="265">
        <f t="shared" si="4"/>
        <v>0</v>
      </c>
      <c r="L80" s="303">
        <f t="shared" si="5"/>
        <v>0</v>
      </c>
      <c r="M80" s="6"/>
      <c r="N80" s="219">
        <v>50</v>
      </c>
      <c r="O80" s="307">
        <f t="shared" si="6"/>
        <v>0</v>
      </c>
      <c r="P80" s="265">
        <f t="shared" si="7"/>
        <v>0</v>
      </c>
      <c r="Q80" s="303">
        <f t="shared" si="8"/>
        <v>0</v>
      </c>
      <c r="S80" s="106"/>
    </row>
    <row r="81" spans="1:20" ht="12.75" customHeight="1" thickBot="1" x14ac:dyDescent="0.25">
      <c r="A81" s="19"/>
      <c r="B81" s="61"/>
      <c r="C81" s="61"/>
      <c r="D81" s="61"/>
      <c r="E81" s="61"/>
      <c r="F81" s="30" t="s">
        <v>94</v>
      </c>
      <c r="G81" s="156">
        <v>0.4</v>
      </c>
      <c r="H81" s="158">
        <v>0.35</v>
      </c>
      <c r="I81" s="157">
        <v>0.25</v>
      </c>
      <c r="J81" s="6"/>
      <c r="K81" s="6"/>
      <c r="L81" s="95"/>
      <c r="M81" s="6"/>
      <c r="N81" s="151">
        <v>0.2</v>
      </c>
      <c r="O81" s="6"/>
      <c r="P81" s="6"/>
      <c r="Q81" s="95"/>
      <c r="S81" s="106"/>
    </row>
    <row r="82" spans="1:20" ht="12.75" thickBot="1" x14ac:dyDescent="0.25">
      <c r="A82" s="3"/>
      <c r="B82" s="61"/>
      <c r="C82" s="61"/>
      <c r="D82" s="61"/>
      <c r="E82" s="61"/>
      <c r="K82" s="30" t="s">
        <v>191</v>
      </c>
      <c r="L82" s="304">
        <f>SUM(L75:L80)</f>
        <v>0</v>
      </c>
      <c r="M82" s="6"/>
      <c r="P82" s="30" t="s">
        <v>196</v>
      </c>
      <c r="Q82" s="304">
        <f>SUM(Q75:Q80)</f>
        <v>0</v>
      </c>
      <c r="S82" s="106"/>
    </row>
    <row r="83" spans="1:20" ht="12.75" thickBot="1" x14ac:dyDescent="0.25">
      <c r="A83" s="99"/>
      <c r="B83" s="100"/>
      <c r="C83" s="100"/>
      <c r="D83" s="100"/>
      <c r="E83" s="100"/>
      <c r="F83" s="92"/>
      <c r="G83" s="92"/>
      <c r="H83" s="92"/>
      <c r="I83" s="92"/>
      <c r="J83" s="92"/>
      <c r="K83" s="92"/>
      <c r="L83" s="97"/>
      <c r="M83" s="101"/>
      <c r="N83" s="92"/>
      <c r="O83" s="92"/>
      <c r="P83" s="92"/>
      <c r="Q83" s="225"/>
      <c r="R83" s="226"/>
      <c r="S83" s="221"/>
      <c r="T83" s="73"/>
    </row>
    <row r="84" spans="1:20" ht="12.75" thickBot="1" x14ac:dyDescent="0.25">
      <c r="N84" s="6"/>
      <c r="O84" s="6"/>
      <c r="Q84" s="73"/>
      <c r="R84" s="73"/>
      <c r="S84" s="221"/>
      <c r="T84" s="73"/>
    </row>
    <row r="85" spans="1:20" ht="12.75" customHeight="1" thickBot="1" x14ac:dyDescent="0.25">
      <c r="A85" s="531" t="s">
        <v>221</v>
      </c>
      <c r="B85" s="532"/>
      <c r="C85" s="533"/>
      <c r="E85" s="14"/>
      <c r="F85" s="14"/>
      <c r="N85" s="6"/>
      <c r="O85" s="6"/>
      <c r="S85" s="106"/>
    </row>
    <row r="86" spans="1:20" ht="12.75" customHeight="1" thickBot="1" x14ac:dyDescent="0.25">
      <c r="A86" s="534" t="s">
        <v>22</v>
      </c>
      <c r="B86" s="535"/>
      <c r="C86" s="410" t="s">
        <v>26</v>
      </c>
      <c r="D86" s="411"/>
      <c r="E86" s="35" t="s">
        <v>49</v>
      </c>
      <c r="F86" s="410" t="s">
        <v>36</v>
      </c>
      <c r="N86" s="6"/>
      <c r="O86" s="6"/>
      <c r="S86" s="106"/>
    </row>
    <row r="87" spans="1:20" ht="12" customHeight="1" x14ac:dyDescent="0.2">
      <c r="A87" s="455" t="s">
        <v>98</v>
      </c>
      <c r="B87" s="456"/>
      <c r="C87" s="250"/>
      <c r="E87" s="47">
        <v>240</v>
      </c>
      <c r="F87" s="308">
        <f>ROUNDUP(C87*E87,0)</f>
        <v>0</v>
      </c>
      <c r="N87" s="6"/>
      <c r="O87" s="6"/>
      <c r="S87" s="106"/>
    </row>
    <row r="88" spans="1:20" ht="12" customHeight="1" x14ac:dyDescent="0.2">
      <c r="A88" s="457" t="s">
        <v>85</v>
      </c>
      <c r="B88" s="458"/>
      <c r="C88" s="251"/>
      <c r="E88" s="43">
        <v>200</v>
      </c>
      <c r="F88" s="264">
        <f t="shared" ref="F88:F99" si="9">ROUNDUP(C88*E88,0)</f>
        <v>0</v>
      </c>
      <c r="N88" s="6"/>
      <c r="O88" s="6"/>
      <c r="S88" s="106"/>
    </row>
    <row r="89" spans="1:20" ht="12" customHeight="1" x14ac:dyDescent="0.2">
      <c r="A89" s="457" t="s">
        <v>86</v>
      </c>
      <c r="B89" s="458"/>
      <c r="C89" s="251"/>
      <c r="E89" s="43">
        <v>180</v>
      </c>
      <c r="F89" s="264">
        <f t="shared" si="9"/>
        <v>0</v>
      </c>
      <c r="N89" s="6"/>
      <c r="O89" s="6"/>
      <c r="S89" s="106"/>
    </row>
    <row r="90" spans="1:20" ht="12" customHeight="1" x14ac:dyDescent="0.2">
      <c r="A90" s="457" t="s">
        <v>87</v>
      </c>
      <c r="B90" s="458"/>
      <c r="C90" s="251"/>
      <c r="E90" s="43">
        <v>140</v>
      </c>
      <c r="F90" s="264">
        <f t="shared" si="9"/>
        <v>0</v>
      </c>
      <c r="N90" s="6"/>
      <c r="O90" s="6"/>
      <c r="S90" s="106"/>
    </row>
    <row r="91" spans="1:20" ht="12" customHeight="1" x14ac:dyDescent="0.2">
      <c r="A91" s="544" t="s">
        <v>84</v>
      </c>
      <c r="B91" s="545"/>
      <c r="C91" s="251"/>
      <c r="E91" s="43">
        <v>120</v>
      </c>
      <c r="F91" s="264">
        <f t="shared" si="9"/>
        <v>0</v>
      </c>
      <c r="N91" s="6"/>
      <c r="O91" s="6"/>
      <c r="S91" s="106"/>
    </row>
    <row r="92" spans="1:20" ht="12" customHeight="1" x14ac:dyDescent="0.2">
      <c r="A92" s="506" t="s">
        <v>99</v>
      </c>
      <c r="B92" s="507"/>
      <c r="C92" s="251"/>
      <c r="E92" s="43">
        <v>90</v>
      </c>
      <c r="F92" s="264">
        <f t="shared" si="9"/>
        <v>0</v>
      </c>
      <c r="N92" s="6"/>
      <c r="O92" s="120"/>
      <c r="P92" s="120"/>
      <c r="S92" s="106"/>
    </row>
    <row r="93" spans="1:20" ht="12" customHeight="1" x14ac:dyDescent="0.2">
      <c r="A93" s="457" t="s">
        <v>27</v>
      </c>
      <c r="B93" s="458"/>
      <c r="C93" s="251"/>
      <c r="E93" s="43">
        <v>120</v>
      </c>
      <c r="F93" s="264">
        <f t="shared" si="9"/>
        <v>0</v>
      </c>
      <c r="N93" s="6"/>
      <c r="O93" s="6"/>
      <c r="S93" s="106"/>
    </row>
    <row r="94" spans="1:20" ht="12" customHeight="1" x14ac:dyDescent="0.2">
      <c r="A94" s="457" t="s">
        <v>88</v>
      </c>
      <c r="B94" s="458"/>
      <c r="C94" s="251"/>
      <c r="E94" s="43">
        <v>120</v>
      </c>
      <c r="F94" s="264">
        <f t="shared" si="9"/>
        <v>0</v>
      </c>
      <c r="N94" s="6"/>
      <c r="O94" s="6"/>
      <c r="S94" s="106"/>
    </row>
    <row r="95" spans="1:20" ht="12" customHeight="1" x14ac:dyDescent="0.2">
      <c r="A95" s="457" t="s">
        <v>28</v>
      </c>
      <c r="B95" s="458"/>
      <c r="C95" s="251"/>
      <c r="E95" s="43">
        <v>90</v>
      </c>
      <c r="F95" s="350">
        <f t="shared" si="9"/>
        <v>0</v>
      </c>
      <c r="N95" s="6"/>
      <c r="O95" s="6"/>
      <c r="S95" s="106"/>
    </row>
    <row r="96" spans="1:20" ht="12" customHeight="1" x14ac:dyDescent="0.2">
      <c r="A96" s="506" t="s">
        <v>141</v>
      </c>
      <c r="B96" s="507"/>
      <c r="C96" s="251"/>
      <c r="E96" s="45">
        <v>60</v>
      </c>
      <c r="F96" s="350">
        <f t="shared" si="9"/>
        <v>0</v>
      </c>
      <c r="N96" s="6"/>
      <c r="O96" s="6"/>
      <c r="S96" s="106"/>
    </row>
    <row r="97" spans="1:19" ht="12" customHeight="1" x14ac:dyDescent="0.2">
      <c r="A97" s="506" t="s">
        <v>142</v>
      </c>
      <c r="B97" s="507"/>
      <c r="C97" s="251"/>
      <c r="E97" s="45">
        <v>40</v>
      </c>
      <c r="F97" s="350">
        <f t="shared" si="9"/>
        <v>0</v>
      </c>
      <c r="N97" s="6"/>
      <c r="O97" s="6"/>
      <c r="S97" s="106"/>
    </row>
    <row r="98" spans="1:19" ht="12" customHeight="1" x14ac:dyDescent="0.2">
      <c r="A98" s="457" t="s">
        <v>204</v>
      </c>
      <c r="B98" s="458"/>
      <c r="C98" s="251"/>
      <c r="D98" s="15"/>
      <c r="E98" s="45">
        <v>10</v>
      </c>
      <c r="F98" s="264">
        <f t="shared" si="9"/>
        <v>0</v>
      </c>
      <c r="N98" s="6"/>
      <c r="O98" s="6"/>
      <c r="S98" s="106"/>
    </row>
    <row r="99" spans="1:19" ht="12" customHeight="1" thickBot="1" x14ac:dyDescent="0.25">
      <c r="A99" s="508" t="s">
        <v>89</v>
      </c>
      <c r="B99" s="509"/>
      <c r="C99" s="252"/>
      <c r="E99" s="44">
        <v>100</v>
      </c>
      <c r="F99" s="267">
        <f t="shared" si="9"/>
        <v>0</v>
      </c>
      <c r="N99" s="6"/>
      <c r="O99" s="6"/>
      <c r="S99" s="106"/>
    </row>
    <row r="100" spans="1:19" ht="12.75" thickBot="1" x14ac:dyDescent="0.25">
      <c r="A100" s="19"/>
      <c r="C100" s="20"/>
      <c r="E100" s="41" t="s">
        <v>50</v>
      </c>
      <c r="F100" s="309">
        <f>SUM(F87:F99)</f>
        <v>0</v>
      </c>
      <c r="N100" s="6"/>
      <c r="O100" s="6"/>
      <c r="S100" s="106"/>
    </row>
    <row r="101" spans="1:19" ht="12.75" thickBot="1" x14ac:dyDescent="0.25">
      <c r="A101" s="19"/>
      <c r="C101" s="20"/>
      <c r="D101" s="30" t="s">
        <v>51</v>
      </c>
      <c r="E101" s="151">
        <v>0.3</v>
      </c>
      <c r="F101" s="310">
        <f>ROUNDUP((F100)*E101,0)</f>
        <v>0</v>
      </c>
      <c r="N101" s="6"/>
      <c r="O101" s="6"/>
      <c r="S101" s="106"/>
    </row>
    <row r="102" spans="1:19" ht="12.75" thickBot="1" x14ac:dyDescent="0.25">
      <c r="A102" s="19"/>
      <c r="C102" s="20"/>
      <c r="E102" s="42" t="s">
        <v>100</v>
      </c>
      <c r="F102" s="311">
        <f>SUM(F100:F101)</f>
        <v>0</v>
      </c>
      <c r="N102" s="6"/>
      <c r="O102" s="6"/>
      <c r="S102" s="106"/>
    </row>
    <row r="103" spans="1:19" ht="12.75" thickBot="1" x14ac:dyDescent="0.25">
      <c r="A103" s="102"/>
      <c r="B103" s="103"/>
      <c r="C103" s="92"/>
      <c r="D103" s="92"/>
      <c r="E103" s="104"/>
      <c r="F103" s="105"/>
      <c r="G103" s="92"/>
      <c r="H103" s="92"/>
      <c r="I103" s="92"/>
      <c r="J103" s="92"/>
      <c r="K103" s="92"/>
      <c r="L103" s="92"/>
      <c r="M103" s="94"/>
      <c r="N103" s="92"/>
      <c r="O103" s="92"/>
      <c r="P103" s="92"/>
      <c r="Q103" s="92"/>
      <c r="R103" s="127"/>
      <c r="S103" s="106"/>
    </row>
    <row r="104" spans="1:19" ht="12.75" thickBot="1" x14ac:dyDescent="0.25">
      <c r="A104" s="19"/>
      <c r="B104" s="20"/>
      <c r="F104" s="42"/>
      <c r="G104" s="46"/>
      <c r="N104" s="6"/>
      <c r="O104" s="6"/>
      <c r="S104" s="106"/>
    </row>
    <row r="105" spans="1:19" ht="24.75" thickBot="1" x14ac:dyDescent="0.25">
      <c r="A105" s="117" t="s">
        <v>223</v>
      </c>
      <c r="B105" s="118"/>
      <c r="C105" s="119"/>
      <c r="D105" s="15"/>
      <c r="E105" s="56"/>
      <c r="F105" s="49"/>
      <c r="G105" s="112" t="s">
        <v>52</v>
      </c>
      <c r="H105" s="79" t="s">
        <v>55</v>
      </c>
      <c r="I105" s="48" t="s">
        <v>36</v>
      </c>
      <c r="M105" s="2"/>
      <c r="N105" s="6"/>
      <c r="O105" s="6"/>
      <c r="S105" s="106"/>
    </row>
    <row r="106" spans="1:19" ht="12" customHeight="1" x14ac:dyDescent="0.2">
      <c r="A106" s="455" t="s">
        <v>54</v>
      </c>
      <c r="B106" s="456"/>
      <c r="C106" s="253"/>
      <c r="D106" s="15"/>
      <c r="E106" s="555" t="s">
        <v>73</v>
      </c>
      <c r="F106" s="556"/>
      <c r="G106" s="312">
        <f>IF((C106-C107)&lt;=150000,(C106-C107),150000)</f>
        <v>0</v>
      </c>
      <c r="H106" s="113">
        <v>0.1</v>
      </c>
      <c r="I106" s="261">
        <f>ROUNDUP(G106*H106,0)</f>
        <v>0</v>
      </c>
      <c r="M106" s="2"/>
      <c r="N106" s="6"/>
      <c r="O106" s="6"/>
      <c r="S106" s="106"/>
    </row>
    <row r="107" spans="1:19" ht="12" customHeight="1" x14ac:dyDescent="0.2">
      <c r="A107" s="457" t="s">
        <v>90</v>
      </c>
      <c r="B107" s="458"/>
      <c r="C107" s="254"/>
      <c r="D107" s="15"/>
      <c r="E107" s="549" t="s">
        <v>74</v>
      </c>
      <c r="F107" s="550"/>
      <c r="G107" s="313">
        <f>IF((C106-C107)&lt;=150001,0,(IF((C106-C107)&lt;=300000,(C106-C107)-150000,150000)))</f>
        <v>0</v>
      </c>
      <c r="H107" s="114">
        <v>0.09</v>
      </c>
      <c r="I107" s="302">
        <f t="shared" ref="I107:I114" si="10">ROUNDUP(G107*H107,0)</f>
        <v>0</v>
      </c>
      <c r="M107" s="2"/>
      <c r="N107" s="6"/>
      <c r="O107" s="6"/>
      <c r="S107" s="106"/>
    </row>
    <row r="108" spans="1:19" ht="12" customHeight="1" x14ac:dyDescent="0.2">
      <c r="A108" s="457" t="s">
        <v>135</v>
      </c>
      <c r="B108" s="458"/>
      <c r="C108" s="254"/>
      <c r="D108" s="15"/>
      <c r="E108" s="549" t="s">
        <v>75</v>
      </c>
      <c r="F108" s="550"/>
      <c r="G108" s="313">
        <f>IF((C106-C107)&lt;=300000,0,(IF((C106-C107)&lt;=600000,(C106-C107)-300000,300000)))</f>
        <v>0</v>
      </c>
      <c r="H108" s="114">
        <v>0.08</v>
      </c>
      <c r="I108" s="302">
        <f t="shared" si="10"/>
        <v>0</v>
      </c>
      <c r="M108" s="2"/>
      <c r="N108" s="6"/>
      <c r="O108" s="6"/>
      <c r="S108" s="106"/>
    </row>
    <row r="109" spans="1:19" ht="12" customHeight="1" x14ac:dyDescent="0.2">
      <c r="A109" s="459" t="s">
        <v>226</v>
      </c>
      <c r="B109" s="460"/>
      <c r="C109" s="336">
        <f>B14</f>
        <v>0</v>
      </c>
      <c r="D109" s="15"/>
      <c r="E109" s="549" t="s">
        <v>76</v>
      </c>
      <c r="F109" s="550"/>
      <c r="G109" s="313">
        <f>IF((C106-C107)&lt;=600000,0,(IF((C106-C107)&lt;=1200000,(C106-C107)-600000,600000)))</f>
        <v>0</v>
      </c>
      <c r="H109" s="114">
        <v>7.0000000000000007E-2</v>
      </c>
      <c r="I109" s="302">
        <f t="shared" si="10"/>
        <v>0</v>
      </c>
      <c r="M109" s="2"/>
      <c r="N109" s="6"/>
      <c r="O109" s="6"/>
      <c r="S109" s="106"/>
    </row>
    <row r="110" spans="1:19" ht="11.25" customHeight="1" thickBot="1" x14ac:dyDescent="0.25">
      <c r="A110" s="560" t="s">
        <v>227</v>
      </c>
      <c r="B110" s="561"/>
      <c r="C110" s="452">
        <f>B15</f>
        <v>0</v>
      </c>
      <c r="D110" s="15"/>
      <c r="E110" s="549" t="s">
        <v>77</v>
      </c>
      <c r="F110" s="550"/>
      <c r="G110" s="313">
        <f>IF((C106-C107)&lt;=1200000,0,(IF((C106-C107)&lt;=2400000,(C106-C107)-1200000,1200000)))</f>
        <v>0</v>
      </c>
      <c r="H110" s="121">
        <v>0.06</v>
      </c>
      <c r="I110" s="302">
        <f t="shared" si="10"/>
        <v>0</v>
      </c>
      <c r="M110" s="2"/>
      <c r="N110" s="6"/>
      <c r="O110" s="6"/>
      <c r="S110" s="106"/>
    </row>
    <row r="111" spans="1:19" x14ac:dyDescent="0.2">
      <c r="D111" s="15"/>
      <c r="E111" s="549" t="s">
        <v>78</v>
      </c>
      <c r="F111" s="550"/>
      <c r="G111" s="313">
        <f>IF((C106-C107)&lt;=2400000,0,(IF((C106-C107)&lt;=4800000,(C106-C107)-2400000,2400000)))</f>
        <v>0</v>
      </c>
      <c r="H111" s="121">
        <v>0.05</v>
      </c>
      <c r="I111" s="302">
        <f t="shared" si="10"/>
        <v>0</v>
      </c>
      <c r="M111" s="2"/>
      <c r="N111" s="6"/>
      <c r="O111" s="6"/>
      <c r="S111" s="106"/>
    </row>
    <row r="112" spans="1:19" x14ac:dyDescent="0.2">
      <c r="D112" s="15"/>
      <c r="E112" s="549" t="s">
        <v>79</v>
      </c>
      <c r="F112" s="550"/>
      <c r="G112" s="313">
        <f>IF((C106-C107)&lt;=4800000,0,(IF((C106-C107)&gt;4800000,(C106-C107)-4800000,0)))</f>
        <v>0</v>
      </c>
      <c r="H112" s="114">
        <v>0.04</v>
      </c>
      <c r="I112" s="302">
        <f t="shared" si="10"/>
        <v>0</v>
      </c>
      <c r="M112" s="2"/>
      <c r="N112" s="6"/>
      <c r="O112" s="6"/>
      <c r="S112" s="106"/>
    </row>
    <row r="113" spans="1:19" x14ac:dyDescent="0.2">
      <c r="D113" s="15"/>
      <c r="E113" s="564" t="s">
        <v>134</v>
      </c>
      <c r="F113" s="565"/>
      <c r="G113" s="314">
        <f>C107</f>
        <v>0</v>
      </c>
      <c r="H113" s="136">
        <v>0.03</v>
      </c>
      <c r="I113" s="316">
        <f t="shared" si="10"/>
        <v>0</v>
      </c>
      <c r="M113" s="2"/>
      <c r="N113" s="6"/>
      <c r="O113" s="6"/>
      <c r="S113" s="106"/>
    </row>
    <row r="114" spans="1:19" ht="12.75" thickBot="1" x14ac:dyDescent="0.25">
      <c r="E114" s="504" t="s">
        <v>115</v>
      </c>
      <c r="F114" s="505"/>
      <c r="G114" s="315">
        <f>C108</f>
        <v>0</v>
      </c>
      <c r="H114" s="115">
        <v>0.02</v>
      </c>
      <c r="I114" s="303">
        <f t="shared" si="10"/>
        <v>0</v>
      </c>
      <c r="M114" s="2"/>
      <c r="N114" s="6"/>
      <c r="O114" s="6"/>
      <c r="S114" s="106"/>
    </row>
    <row r="115" spans="1:19" ht="12.75" thickBot="1" x14ac:dyDescent="0.25">
      <c r="E115" s="50"/>
      <c r="F115" s="51"/>
      <c r="G115" s="52"/>
      <c r="H115" s="51" t="s">
        <v>56</v>
      </c>
      <c r="I115" s="317">
        <f>SUM(I106:I114)</f>
        <v>0</v>
      </c>
      <c r="K115" s="55"/>
      <c r="M115" s="2"/>
      <c r="N115" s="6"/>
      <c r="O115" s="6"/>
      <c r="S115" s="106"/>
    </row>
    <row r="116" spans="1:19" x14ac:dyDescent="0.2">
      <c r="E116" s="50"/>
      <c r="F116" s="51"/>
      <c r="G116" s="52"/>
      <c r="H116" s="51"/>
      <c r="I116" s="53"/>
      <c r="M116" s="2"/>
      <c r="N116" s="6"/>
      <c r="O116" s="6"/>
      <c r="S116" s="106"/>
    </row>
    <row r="117" spans="1:19" ht="12.75" thickBot="1" x14ac:dyDescent="0.25">
      <c r="F117" s="1" t="s">
        <v>62</v>
      </c>
      <c r="G117" s="55"/>
      <c r="H117" s="51"/>
      <c r="I117" s="55"/>
      <c r="M117" s="2"/>
      <c r="N117" s="6"/>
      <c r="O117" s="6"/>
      <c r="S117" s="106"/>
    </row>
    <row r="118" spans="1:19" ht="12" customHeight="1" x14ac:dyDescent="0.2">
      <c r="E118" s="60"/>
      <c r="F118" s="557" t="s">
        <v>230</v>
      </c>
      <c r="G118" s="551" t="s">
        <v>71</v>
      </c>
      <c r="M118" s="2"/>
      <c r="N118" s="6"/>
      <c r="O118" s="6"/>
      <c r="S118" s="106"/>
    </row>
    <row r="119" spans="1:19" ht="12.75" thickBot="1" x14ac:dyDescent="0.25">
      <c r="E119" s="60"/>
      <c r="F119" s="558"/>
      <c r="G119" s="552"/>
      <c r="H119" s="60"/>
      <c r="I119" s="60"/>
      <c r="M119" s="2"/>
      <c r="N119" s="6"/>
      <c r="O119" s="6"/>
      <c r="S119" s="106"/>
    </row>
    <row r="120" spans="1:19" x14ac:dyDescent="0.2">
      <c r="E120" s="402" t="s">
        <v>225</v>
      </c>
      <c r="F120" s="152">
        <v>0.1</v>
      </c>
      <c r="G120" s="397">
        <f>ROUNDUP(C109*F120,0)</f>
        <v>0</v>
      </c>
      <c r="H120" s="60"/>
      <c r="I120" s="60"/>
      <c r="M120" s="2"/>
      <c r="N120" s="6"/>
      <c r="O120" s="6"/>
      <c r="S120" s="106"/>
    </row>
    <row r="121" spans="1:19" ht="12.75" thickBot="1" x14ac:dyDescent="0.25">
      <c r="E121" s="400" t="s">
        <v>219</v>
      </c>
      <c r="F121" s="401">
        <v>0.05</v>
      </c>
      <c r="G121" s="427">
        <f>ROUNDUP(C110*F121,0)</f>
        <v>0</v>
      </c>
      <c r="H121" s="60"/>
      <c r="I121" s="60"/>
      <c r="M121" s="2"/>
      <c r="N121" s="6"/>
      <c r="O121" s="6"/>
      <c r="S121" s="106"/>
    </row>
    <row r="122" spans="1:19" s="15" customFormat="1" ht="12.75" thickBot="1" x14ac:dyDescent="0.25">
      <c r="E122" s="77"/>
      <c r="F122" s="51" t="s">
        <v>66</v>
      </c>
      <c r="G122" s="324">
        <f>SUM(G120:G121)</f>
        <v>0</v>
      </c>
      <c r="H122" s="60"/>
      <c r="I122" s="60"/>
      <c r="N122" s="65"/>
      <c r="O122" s="65"/>
      <c r="S122" s="107"/>
    </row>
    <row r="123" spans="1:19" s="15" customFormat="1" x14ac:dyDescent="0.2">
      <c r="E123" s="77"/>
      <c r="F123" s="51"/>
      <c r="G123" s="399"/>
      <c r="H123" s="60"/>
      <c r="I123" s="60"/>
      <c r="N123" s="65"/>
      <c r="O123" s="65"/>
      <c r="S123" s="107"/>
    </row>
    <row r="124" spans="1:19" ht="12.75" thickBot="1" x14ac:dyDescent="0.25">
      <c r="A124" s="15"/>
      <c r="B124" s="15"/>
      <c r="C124" s="15"/>
      <c r="E124" s="57"/>
      <c r="F124" s="54" t="s">
        <v>57</v>
      </c>
      <c r="G124" s="58"/>
      <c r="H124" s="59"/>
      <c r="I124" s="59"/>
      <c r="M124" s="2"/>
      <c r="N124" s="6"/>
      <c r="O124" s="6"/>
      <c r="S124" s="106"/>
    </row>
    <row r="125" spans="1:19" ht="12.75" customHeight="1" x14ac:dyDescent="0.2">
      <c r="E125" s="57"/>
      <c r="F125" s="489" t="s">
        <v>72</v>
      </c>
      <c r="G125" s="479" t="s">
        <v>71</v>
      </c>
      <c r="H125" s="562" t="s">
        <v>58</v>
      </c>
      <c r="I125" s="453" t="s">
        <v>36</v>
      </c>
      <c r="M125" s="2"/>
      <c r="N125" s="6"/>
      <c r="O125" s="6"/>
      <c r="S125" s="106"/>
    </row>
    <row r="126" spans="1:19" ht="12.75" customHeight="1" thickBot="1" x14ac:dyDescent="0.25">
      <c r="E126" s="57"/>
      <c r="F126" s="553"/>
      <c r="G126" s="554"/>
      <c r="H126" s="563"/>
      <c r="I126" s="559"/>
      <c r="M126" s="2"/>
      <c r="N126" s="6"/>
      <c r="O126" s="6"/>
      <c r="S126" s="106"/>
    </row>
    <row r="127" spans="1:19" x14ac:dyDescent="0.2">
      <c r="D127" s="555" t="s">
        <v>60</v>
      </c>
      <c r="E127" s="556"/>
      <c r="F127" s="153">
        <v>0.45</v>
      </c>
      <c r="G127" s="318">
        <f>$G$122*F127</f>
        <v>0</v>
      </c>
      <c r="H127" s="25">
        <v>25</v>
      </c>
      <c r="I127" s="321">
        <f>ROUNDUP(H127*G127,0)</f>
        <v>0</v>
      </c>
      <c r="M127" s="2"/>
      <c r="N127" s="6"/>
      <c r="O127" s="6"/>
      <c r="S127" s="106"/>
    </row>
    <row r="128" spans="1:19" x14ac:dyDescent="0.2">
      <c r="D128" s="549" t="s">
        <v>133</v>
      </c>
      <c r="E128" s="550"/>
      <c r="F128" s="154">
        <v>0.25</v>
      </c>
      <c r="G128" s="319">
        <f>$G$122*F128</f>
        <v>0</v>
      </c>
      <c r="H128" s="26">
        <v>35</v>
      </c>
      <c r="I128" s="322">
        <f>ROUNDUP(H128*G128,0)</f>
        <v>0</v>
      </c>
      <c r="M128" s="2"/>
      <c r="N128" s="6"/>
      <c r="O128" s="6"/>
      <c r="S128" s="106"/>
    </row>
    <row r="129" spans="1:19" x14ac:dyDescent="0.2">
      <c r="D129" s="549" t="s">
        <v>64</v>
      </c>
      <c r="E129" s="550"/>
      <c r="F129" s="154">
        <v>0.2</v>
      </c>
      <c r="G129" s="319">
        <f>$G$122*F129</f>
        <v>0</v>
      </c>
      <c r="H129" s="26">
        <v>35</v>
      </c>
      <c r="I129" s="322">
        <f>ROUNDUP(H129*G129,0)</f>
        <v>0</v>
      </c>
      <c r="M129" s="2"/>
      <c r="N129" s="6"/>
      <c r="O129" s="6"/>
      <c r="S129" s="106"/>
    </row>
    <row r="130" spans="1:19" ht="12.75" thickBot="1" x14ac:dyDescent="0.25">
      <c r="D130" s="546" t="s">
        <v>176</v>
      </c>
      <c r="E130" s="548"/>
      <c r="F130" s="155">
        <v>0.1</v>
      </c>
      <c r="G130" s="320">
        <f>$G$122*F130</f>
        <v>0</v>
      </c>
      <c r="H130" s="27">
        <v>35</v>
      </c>
      <c r="I130" s="323">
        <f>ROUNDUP(H130*G130,0)</f>
        <v>0</v>
      </c>
      <c r="M130" s="2"/>
      <c r="N130" s="6"/>
      <c r="O130" s="6"/>
      <c r="S130" s="106"/>
    </row>
    <row r="131" spans="1:19" ht="12.75" thickBot="1" x14ac:dyDescent="0.25">
      <c r="E131" s="50"/>
      <c r="F131" s="51"/>
      <c r="G131" s="58"/>
      <c r="H131" s="51" t="s">
        <v>59</v>
      </c>
      <c r="I131" s="324">
        <f>SUM(I127:I130)</f>
        <v>0</v>
      </c>
      <c r="M131" s="2"/>
      <c r="N131" s="6"/>
      <c r="O131" s="6"/>
      <c r="S131" s="106"/>
    </row>
    <row r="132" spans="1:19" x14ac:dyDescent="0.2">
      <c r="E132" s="50"/>
      <c r="F132" s="51"/>
      <c r="G132" s="58"/>
      <c r="H132" s="51"/>
      <c r="I132" s="58"/>
      <c r="M132" s="2"/>
      <c r="N132" s="6"/>
      <c r="O132" s="6"/>
      <c r="S132" s="106"/>
    </row>
    <row r="133" spans="1:19" ht="12.75" thickBot="1" x14ac:dyDescent="0.25">
      <c r="F133" s="51"/>
      <c r="G133" s="54" t="s">
        <v>53</v>
      </c>
      <c r="H133" s="51"/>
      <c r="I133" s="51"/>
      <c r="M133" s="2"/>
      <c r="N133" s="6"/>
      <c r="O133" s="6"/>
      <c r="S133" s="106"/>
    </row>
    <row r="134" spans="1:19" ht="12.75" thickBot="1" x14ac:dyDescent="0.25">
      <c r="F134" s="51"/>
      <c r="G134" s="51"/>
      <c r="H134" s="51" t="s">
        <v>61</v>
      </c>
      <c r="I134" s="325">
        <f>I131+I115</f>
        <v>0</v>
      </c>
      <c r="M134" s="2"/>
      <c r="N134" s="6"/>
      <c r="O134" s="6"/>
      <c r="S134" s="106"/>
    </row>
    <row r="135" spans="1:19" ht="12.75" thickBot="1" x14ac:dyDescent="0.25">
      <c r="E135" s="50"/>
      <c r="F135" s="51"/>
      <c r="G135" s="49" t="s">
        <v>67</v>
      </c>
      <c r="H135" s="159">
        <v>0.125</v>
      </c>
      <c r="I135" s="326">
        <f>ROUNDUP(I134*H135,0)</f>
        <v>0</v>
      </c>
      <c r="M135" s="2"/>
      <c r="N135" s="6"/>
      <c r="O135" s="122"/>
      <c r="S135" s="106"/>
    </row>
    <row r="136" spans="1:19" ht="12.75" thickBot="1" x14ac:dyDescent="0.25">
      <c r="E136" s="50"/>
      <c r="F136" s="51"/>
      <c r="G136" s="51"/>
      <c r="H136" s="49" t="s">
        <v>228</v>
      </c>
      <c r="I136" s="327">
        <f>SUM(I134:I135)</f>
        <v>0</v>
      </c>
      <c r="M136" s="2"/>
      <c r="N136" s="6"/>
      <c r="O136" s="6"/>
      <c r="S136" s="106"/>
    </row>
    <row r="137" spans="1:19" x14ac:dyDescent="0.2">
      <c r="E137" s="50"/>
      <c r="F137" s="51"/>
      <c r="G137" s="51"/>
      <c r="H137" s="49"/>
      <c r="I137" s="194"/>
      <c r="M137" s="2"/>
      <c r="N137" s="6"/>
      <c r="O137" s="6"/>
      <c r="S137" s="106"/>
    </row>
    <row r="138" spans="1:19" ht="12.75" thickBot="1" x14ac:dyDescent="0.25">
      <c r="A138" s="92"/>
      <c r="B138" s="92"/>
      <c r="C138" s="92"/>
      <c r="D138" s="92"/>
      <c r="E138" s="365"/>
      <c r="F138" s="366"/>
      <c r="G138" s="366"/>
      <c r="H138" s="367"/>
      <c r="I138" s="368"/>
      <c r="J138" s="92"/>
      <c r="K138" s="92"/>
      <c r="L138" s="92"/>
      <c r="M138" s="92"/>
      <c r="N138" s="92"/>
      <c r="O138" s="92"/>
      <c r="P138" s="92"/>
      <c r="Q138" s="92"/>
      <c r="R138" s="127"/>
      <c r="S138" s="106"/>
    </row>
    <row r="139" spans="1:19" ht="12.75" customHeight="1" thickBo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122"/>
      <c r="N139" s="6"/>
      <c r="O139" s="6"/>
      <c r="P139" s="6"/>
      <c r="Q139" s="6"/>
      <c r="R139" s="6"/>
      <c r="S139" s="106"/>
    </row>
    <row r="140" spans="1:19" ht="12.75" customHeight="1" x14ac:dyDescent="0.25">
      <c r="A140" s="130" t="s">
        <v>128</v>
      </c>
      <c r="B140" s="131"/>
      <c r="C140" s="131"/>
      <c r="D140" s="132"/>
      <c r="E140" s="134"/>
      <c r="F140" s="123"/>
      <c r="G140" s="123"/>
      <c r="H140" s="123"/>
      <c r="I140" s="123"/>
      <c r="J140" s="123"/>
      <c r="K140" s="123"/>
      <c r="L140" s="123"/>
      <c r="N140" s="6"/>
      <c r="O140" s="6"/>
      <c r="P140" s="6"/>
      <c r="Q140" s="6"/>
      <c r="R140" s="6"/>
      <c r="S140" s="106"/>
    </row>
    <row r="141" spans="1:19" ht="12.75" customHeight="1" x14ac:dyDescent="0.25">
      <c r="A141" s="566" t="s">
        <v>218</v>
      </c>
      <c r="B141" s="567"/>
      <c r="C141" s="567"/>
      <c r="D141" s="336">
        <f>B14</f>
        <v>0</v>
      </c>
      <c r="E141" s="65"/>
      <c r="F141" s="123"/>
      <c r="G141" s="123"/>
      <c r="H141" s="123"/>
      <c r="I141" s="123"/>
      <c r="J141" s="123"/>
      <c r="K141" s="123"/>
      <c r="L141" s="123"/>
      <c r="N141" s="6"/>
      <c r="O141" s="6"/>
      <c r="P141" s="6"/>
      <c r="Q141" s="6"/>
      <c r="R141" s="6"/>
      <c r="S141" s="106"/>
    </row>
    <row r="142" spans="1:19" s="15" customFormat="1" ht="12.75" customHeight="1" thickBot="1" x14ac:dyDescent="0.3">
      <c r="A142" s="504" t="s">
        <v>130</v>
      </c>
      <c r="B142" s="505"/>
      <c r="C142" s="505"/>
      <c r="D142" s="133">
        <v>3</v>
      </c>
      <c r="E142" s="65"/>
      <c r="F142" s="125"/>
      <c r="G142" s="125"/>
      <c r="H142" s="125"/>
      <c r="I142" s="125"/>
      <c r="J142" s="125"/>
      <c r="K142" s="125"/>
      <c r="L142" s="125"/>
      <c r="M142" s="84"/>
      <c r="N142" s="65"/>
      <c r="O142" s="65"/>
      <c r="P142" s="65"/>
      <c r="Q142" s="65"/>
      <c r="R142" s="65"/>
      <c r="S142" s="107"/>
    </row>
    <row r="143" spans="1:19" ht="12.75" customHeight="1" thickBot="1" x14ac:dyDescent="0.3">
      <c r="A143" s="123"/>
      <c r="B143" s="123"/>
      <c r="C143" s="30" t="s">
        <v>139</v>
      </c>
      <c r="D143" s="351">
        <f>D141*D142</f>
        <v>0</v>
      </c>
      <c r="F143" s="123"/>
      <c r="G143" s="123"/>
      <c r="H143" s="123"/>
      <c r="I143" s="123"/>
      <c r="J143" s="123"/>
      <c r="K143" s="123"/>
      <c r="L143" s="123"/>
      <c r="N143" s="6"/>
      <c r="O143" s="6"/>
      <c r="P143" s="6"/>
      <c r="Q143" s="6"/>
      <c r="R143" s="6"/>
      <c r="S143" s="106"/>
    </row>
    <row r="144" spans="1:19" ht="12.75" customHeight="1" thickBot="1" x14ac:dyDescent="0.3">
      <c r="A144" s="128"/>
      <c r="B144" s="128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94"/>
      <c r="N144" s="92"/>
      <c r="O144" s="92"/>
      <c r="P144" s="92"/>
      <c r="Q144" s="92"/>
      <c r="R144" s="127"/>
      <c r="S144" s="106"/>
    </row>
    <row r="145" spans="1:19" ht="12.75" customHeight="1" x14ac:dyDescent="0.25">
      <c r="A145" s="180"/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73"/>
      <c r="N145" s="169"/>
      <c r="O145" s="6"/>
      <c r="P145" s="6"/>
      <c r="Q145" s="6"/>
      <c r="R145" s="6"/>
      <c r="S145" s="106"/>
    </row>
    <row r="146" spans="1:19" ht="12.75" thickBot="1" x14ac:dyDescent="0.25">
      <c r="A146" s="542" t="s">
        <v>143</v>
      </c>
      <c r="B146" s="543"/>
      <c r="C146" s="543"/>
      <c r="D146" s="543"/>
      <c r="E146" s="543"/>
      <c r="F146" s="6"/>
      <c r="G146" s="6"/>
      <c r="H146" s="6"/>
      <c r="I146" s="6"/>
      <c r="J146" s="6"/>
      <c r="K146" s="6"/>
      <c r="L146" s="6"/>
      <c r="M146" s="122"/>
      <c r="N146" s="6"/>
      <c r="O146" s="6"/>
      <c r="P146" s="6"/>
      <c r="Q146" s="6"/>
      <c r="R146" s="6"/>
      <c r="S146" s="106"/>
    </row>
    <row r="147" spans="1:19" ht="12.75" thickBot="1" x14ac:dyDescent="0.25">
      <c r="A147" s="181" t="s">
        <v>144</v>
      </c>
      <c r="B147" s="182" t="s">
        <v>145</v>
      </c>
      <c r="C147" s="182" t="s">
        <v>146</v>
      </c>
      <c r="D147" s="183" t="s">
        <v>147</v>
      </c>
      <c r="E147" s="184" t="s">
        <v>148</v>
      </c>
      <c r="F147" s="6"/>
      <c r="G147" s="6"/>
      <c r="H147" s="6"/>
      <c r="I147" s="6"/>
      <c r="J147" s="6"/>
      <c r="K147" s="6"/>
      <c r="L147" s="6"/>
      <c r="M147" s="6"/>
      <c r="N147" s="122"/>
      <c r="O147" s="6"/>
      <c r="P147" s="6"/>
      <c r="Q147" s="6"/>
      <c r="R147" s="6"/>
      <c r="S147" s="106"/>
    </row>
    <row r="148" spans="1:19" x14ac:dyDescent="0.2">
      <c r="A148" s="185" t="s">
        <v>149</v>
      </c>
      <c r="B148" s="287">
        <f>J29</f>
        <v>0</v>
      </c>
      <c r="C148" s="255"/>
      <c r="D148" s="332">
        <f>C148-B148</f>
        <v>0</v>
      </c>
      <c r="E148" s="439" t="s">
        <v>192</v>
      </c>
      <c r="F148" s="6"/>
      <c r="G148" s="6"/>
      <c r="H148" s="6"/>
      <c r="I148" s="6"/>
      <c r="J148" s="6"/>
      <c r="K148" s="6"/>
      <c r="L148" s="6"/>
      <c r="M148" s="6"/>
      <c r="N148" s="122"/>
      <c r="O148" s="6"/>
      <c r="P148" s="6"/>
      <c r="Q148" s="6"/>
      <c r="R148" s="6"/>
      <c r="S148" s="106"/>
    </row>
    <row r="149" spans="1:19" x14ac:dyDescent="0.2">
      <c r="A149" s="186" t="s">
        <v>150</v>
      </c>
      <c r="B149" s="290">
        <f>N51</f>
        <v>0</v>
      </c>
      <c r="C149" s="256"/>
      <c r="D149" s="333">
        <f t="shared" ref="D149:D154" si="11">C149-B149</f>
        <v>0</v>
      </c>
      <c r="E149" s="440" t="s">
        <v>151</v>
      </c>
      <c r="F149" s="6"/>
      <c r="G149" s="6"/>
      <c r="H149" s="6"/>
      <c r="I149" s="6"/>
      <c r="J149" s="6"/>
      <c r="K149" s="6"/>
      <c r="L149" s="6"/>
      <c r="M149" s="6"/>
      <c r="N149" s="122"/>
      <c r="O149" s="6"/>
      <c r="P149" s="6"/>
      <c r="Q149" s="6"/>
      <c r="R149" s="6"/>
      <c r="S149" s="106"/>
    </row>
    <row r="150" spans="1:19" x14ac:dyDescent="0.2">
      <c r="A150" s="186" t="s">
        <v>152</v>
      </c>
      <c r="B150" s="290">
        <f>G55</f>
        <v>0</v>
      </c>
      <c r="C150" s="256"/>
      <c r="D150" s="333">
        <f t="shared" si="11"/>
        <v>0</v>
      </c>
      <c r="E150" s="440" t="s">
        <v>193</v>
      </c>
      <c r="F150" s="6"/>
      <c r="G150" s="6"/>
      <c r="H150" s="6"/>
      <c r="I150" s="6"/>
      <c r="J150" s="6"/>
      <c r="K150" s="6"/>
      <c r="L150" s="6"/>
      <c r="M150" s="6"/>
      <c r="N150" s="122"/>
      <c r="O150" s="6"/>
      <c r="P150" s="6"/>
      <c r="Q150" s="6"/>
      <c r="R150" s="6"/>
      <c r="S150" s="106"/>
    </row>
    <row r="151" spans="1:19" x14ac:dyDescent="0.2">
      <c r="A151" s="186" t="s">
        <v>153</v>
      </c>
      <c r="B151" s="290">
        <f>MAX(K66,L82)</f>
        <v>0</v>
      </c>
      <c r="C151" s="256"/>
      <c r="D151" s="333">
        <f t="shared" si="11"/>
        <v>0</v>
      </c>
      <c r="E151" s="440" t="s">
        <v>154</v>
      </c>
      <c r="F151" s="6"/>
      <c r="G151" s="6"/>
      <c r="H151" s="6"/>
      <c r="I151" s="6"/>
      <c r="J151" s="6"/>
      <c r="K151" s="6"/>
      <c r="L151" s="6"/>
      <c r="M151" s="6"/>
      <c r="N151" s="122"/>
      <c r="O151" s="6"/>
      <c r="P151" s="6"/>
      <c r="Q151" s="6"/>
      <c r="R151" s="6"/>
      <c r="S151" s="106"/>
    </row>
    <row r="152" spans="1:19" x14ac:dyDescent="0.2">
      <c r="A152" s="186" t="s">
        <v>155</v>
      </c>
      <c r="B152" s="290">
        <f>F102+MAX(K69,Q82)</f>
        <v>0</v>
      </c>
      <c r="C152" s="256"/>
      <c r="D152" s="333">
        <f t="shared" si="11"/>
        <v>0</v>
      </c>
      <c r="E152" s="440" t="s">
        <v>194</v>
      </c>
      <c r="F152" s="6"/>
      <c r="G152" s="6"/>
      <c r="H152" s="6"/>
      <c r="I152" s="6"/>
      <c r="J152" s="6"/>
      <c r="K152" s="6"/>
      <c r="L152" s="6"/>
      <c r="M152" s="6"/>
      <c r="N152" s="122"/>
      <c r="O152" s="6"/>
      <c r="P152" s="6"/>
      <c r="Q152" s="6"/>
      <c r="R152" s="6"/>
      <c r="S152" s="106"/>
    </row>
    <row r="153" spans="1:19" x14ac:dyDescent="0.2">
      <c r="A153" s="186" t="s">
        <v>156</v>
      </c>
      <c r="B153" s="290">
        <f>I136</f>
        <v>0</v>
      </c>
      <c r="C153" s="256"/>
      <c r="D153" s="333">
        <f t="shared" si="11"/>
        <v>0</v>
      </c>
      <c r="E153" s="440" t="s">
        <v>195</v>
      </c>
      <c r="F153" s="6"/>
      <c r="G153" s="6"/>
      <c r="H153" s="6"/>
      <c r="I153" s="6"/>
      <c r="J153" s="6"/>
      <c r="K153" s="6"/>
      <c r="L153" s="6"/>
      <c r="M153" s="6"/>
      <c r="N153" s="122"/>
      <c r="O153" s="6"/>
      <c r="P153" s="6"/>
      <c r="Q153" s="6"/>
      <c r="R153" s="6"/>
      <c r="S153" s="106"/>
    </row>
    <row r="154" spans="1:19" ht="12.75" thickBot="1" x14ac:dyDescent="0.25">
      <c r="A154" s="187" t="s">
        <v>157</v>
      </c>
      <c r="B154" s="293">
        <f>D143</f>
        <v>0</v>
      </c>
      <c r="C154" s="257"/>
      <c r="D154" s="334">
        <f t="shared" si="11"/>
        <v>0</v>
      </c>
      <c r="E154" s="441" t="s">
        <v>175</v>
      </c>
      <c r="F154" s="6"/>
      <c r="G154" s="6"/>
      <c r="H154" s="6"/>
      <c r="I154" s="6"/>
      <c r="J154" s="6"/>
      <c r="K154" s="6"/>
      <c r="L154" s="6"/>
      <c r="M154" s="6"/>
      <c r="N154" s="122"/>
      <c r="O154" s="6"/>
      <c r="P154" s="6"/>
      <c r="Q154" s="6"/>
      <c r="R154" s="6"/>
      <c r="S154" s="106"/>
    </row>
    <row r="155" spans="1:19" ht="12.75" thickBot="1" x14ac:dyDescent="0.25">
      <c r="A155" s="175" t="s">
        <v>158</v>
      </c>
      <c r="B155" s="331">
        <f>SUM(B148:B154)</f>
        <v>0</v>
      </c>
      <c r="C155" s="335">
        <f>SUM(C148:C154)</f>
        <v>0</v>
      </c>
      <c r="D155" s="286">
        <f>SUM(D148:D154)</f>
        <v>0</v>
      </c>
      <c r="E155" s="6"/>
      <c r="F155" s="6"/>
      <c r="G155" s="6"/>
      <c r="H155" s="6"/>
      <c r="I155" s="6"/>
      <c r="J155" s="6"/>
      <c r="K155" s="6"/>
      <c r="L155" s="6"/>
      <c r="M155" s="122"/>
      <c r="N155" s="6"/>
      <c r="O155" s="6"/>
      <c r="P155" s="6"/>
      <c r="Q155" s="6"/>
      <c r="R155" s="6"/>
      <c r="S155" s="106"/>
    </row>
    <row r="156" spans="1:19" ht="12.75" thickBot="1" x14ac:dyDescent="0.25">
      <c r="A156" s="92"/>
      <c r="B156" s="339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4"/>
      <c r="N156" s="92"/>
      <c r="O156" s="92"/>
      <c r="P156" s="92"/>
      <c r="Q156" s="92"/>
      <c r="R156" s="127"/>
      <c r="S156" s="106"/>
    </row>
    <row r="157" spans="1:19" x14ac:dyDescent="0.2">
      <c r="B157" s="340"/>
    </row>
    <row r="158" spans="1:19" x14ac:dyDescent="0.2">
      <c r="E158" s="2" t="s">
        <v>195</v>
      </c>
    </row>
  </sheetData>
  <sheetProtection password="E813" sheet="1" scenarios="1"/>
  <mergeCells count="65">
    <mergeCell ref="A86:B86"/>
    <mergeCell ref="A87:B87"/>
    <mergeCell ref="A56:C56"/>
    <mergeCell ref="A89:B89"/>
    <mergeCell ref="A85:C85"/>
    <mergeCell ref="A146:E146"/>
    <mergeCell ref="A141:C141"/>
    <mergeCell ref="A142:C142"/>
    <mergeCell ref="A98:B98"/>
    <mergeCell ref="A90:B90"/>
    <mergeCell ref="I60:K60"/>
    <mergeCell ref="A61:A62"/>
    <mergeCell ref="B61:C61"/>
    <mergeCell ref="G61:G62"/>
    <mergeCell ref="H61:H62"/>
    <mergeCell ref="A73:A74"/>
    <mergeCell ref="B73:E73"/>
    <mergeCell ref="A4:B4"/>
    <mergeCell ref="C4:E4"/>
    <mergeCell ref="K61:K62"/>
    <mergeCell ref="A54:D54"/>
    <mergeCell ref="A55:C55"/>
    <mergeCell ref="K72:K74"/>
    <mergeCell ref="A5:B5"/>
    <mergeCell ref="G72:I73"/>
    <mergeCell ref="J72:J74"/>
    <mergeCell ref="D72:E72"/>
    <mergeCell ref="I125:I126"/>
    <mergeCell ref="E110:F110"/>
    <mergeCell ref="E111:F111"/>
    <mergeCell ref="A110:B110"/>
    <mergeCell ref="E112:F112"/>
    <mergeCell ref="A93:B93"/>
    <mergeCell ref="A107:B107"/>
    <mergeCell ref="H125:H126"/>
    <mergeCell ref="E107:F107"/>
    <mergeCell ref="E113:F113"/>
    <mergeCell ref="A88:B88"/>
    <mergeCell ref="A94:B94"/>
    <mergeCell ref="A95:B95"/>
    <mergeCell ref="A96:B96"/>
    <mergeCell ref="A97:B97"/>
    <mergeCell ref="A99:B99"/>
    <mergeCell ref="A92:B92"/>
    <mergeCell ref="A91:B91"/>
    <mergeCell ref="E109:F109"/>
    <mergeCell ref="E114:F114"/>
    <mergeCell ref="D127:E127"/>
    <mergeCell ref="D128:E128"/>
    <mergeCell ref="A106:B106"/>
    <mergeCell ref="A108:B108"/>
    <mergeCell ref="E108:F108"/>
    <mergeCell ref="A109:B109"/>
    <mergeCell ref="E106:F106"/>
    <mergeCell ref="F118:F119"/>
    <mergeCell ref="O72:O74"/>
    <mergeCell ref="P72:P74"/>
    <mergeCell ref="Q72:Q74"/>
    <mergeCell ref="L72:L74"/>
    <mergeCell ref="D130:E130"/>
    <mergeCell ref="D129:E129"/>
    <mergeCell ref="G118:G119"/>
    <mergeCell ref="F125:F126"/>
    <mergeCell ref="G125:G126"/>
    <mergeCell ref="N72:N73"/>
  </mergeCells>
  <phoneticPr fontId="19" type="noConversion"/>
  <pageMargins left="0.7" right="0.7" top="0.7" bottom="0.7" header="0.3" footer="0.3"/>
  <pageSetup scale="70" orientation="landscape" horizontalDpi="300" verticalDpi="300" r:id="rId1"/>
  <headerFooter>
    <oddFooter>&amp;C&amp;G</oddFooter>
  </headerFooter>
  <rowBreaks count="2" manualBreakCount="2">
    <brk id="58" max="17" man="1"/>
    <brk id="103" max="17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showGridLines="0" zoomScaleNormal="100" zoomScaleSheetLayoutView="100" workbookViewId="0"/>
  </sheetViews>
  <sheetFormatPr defaultRowHeight="12" x14ac:dyDescent="0.2"/>
  <cols>
    <col min="1" max="1" width="34" style="2" customWidth="1"/>
    <col min="2" max="13" width="11.83203125" style="2" customWidth="1"/>
    <col min="14" max="15" width="13.33203125" style="65" customWidth="1"/>
    <col min="16" max="20" width="11.83203125" style="65" customWidth="1"/>
    <col min="21" max="21" width="9.33203125" style="65"/>
    <col min="22" max="16384" width="9.33203125" style="2"/>
  </cols>
  <sheetData>
    <row r="1" spans="1:21" x14ac:dyDescent="0.2">
      <c r="A1" s="1" t="s">
        <v>140</v>
      </c>
      <c r="M1" s="193" t="s">
        <v>205</v>
      </c>
      <c r="N1" s="107"/>
    </row>
    <row r="2" spans="1:21" ht="14.25" x14ac:dyDescent="0.2">
      <c r="A2" s="82" t="s">
        <v>124</v>
      </c>
      <c r="E2" s="65"/>
      <c r="F2" s="65"/>
      <c r="G2" s="65"/>
      <c r="H2" s="65"/>
      <c r="I2" s="65"/>
      <c r="J2" s="65"/>
      <c r="K2" s="65"/>
      <c r="N2" s="107"/>
    </row>
    <row r="3" spans="1:21" x14ac:dyDescent="0.2">
      <c r="A3" s="24"/>
      <c r="B3" s="258">
        <v>2013</v>
      </c>
      <c r="D3" s="65"/>
      <c r="F3" s="65"/>
      <c r="G3" s="65"/>
      <c r="H3" s="65"/>
      <c r="I3" s="65"/>
      <c r="J3" s="65"/>
      <c r="K3" s="65"/>
      <c r="N3" s="107"/>
    </row>
    <row r="4" spans="1:21" x14ac:dyDescent="0.2">
      <c r="A4" s="203" t="s">
        <v>118</v>
      </c>
      <c r="B4" s="512"/>
      <c r="C4" s="513"/>
      <c r="D4" s="514"/>
      <c r="F4" s="65"/>
      <c r="G4" s="65"/>
      <c r="H4" s="65"/>
      <c r="I4" s="65"/>
      <c r="J4" s="65"/>
      <c r="K4" s="65"/>
      <c r="N4" s="107"/>
    </row>
    <row r="5" spans="1:21" x14ac:dyDescent="0.2">
      <c r="A5" s="203" t="s">
        <v>161</v>
      </c>
      <c r="B5" s="352"/>
      <c r="C5" s="67"/>
      <c r="D5" s="67"/>
      <c r="F5" s="65"/>
      <c r="G5" s="65"/>
      <c r="H5" s="65"/>
      <c r="I5" s="65"/>
      <c r="J5" s="65"/>
      <c r="K5" s="65"/>
      <c r="N5" s="107"/>
    </row>
    <row r="6" spans="1:21" x14ac:dyDescent="0.2">
      <c r="A6" s="29"/>
      <c r="E6" s="65"/>
      <c r="F6" s="65"/>
      <c r="G6" s="68"/>
      <c r="H6" s="68"/>
      <c r="I6" s="65"/>
      <c r="J6" s="65"/>
      <c r="K6" s="65"/>
      <c r="N6" s="107"/>
    </row>
    <row r="7" spans="1:21" x14ac:dyDescent="0.2">
      <c r="B7" s="2" t="s">
        <v>82</v>
      </c>
      <c r="D7" s="16"/>
      <c r="E7" s="16"/>
      <c r="F7" s="65"/>
      <c r="G7" s="68"/>
      <c r="H7" s="68"/>
      <c r="I7" s="65"/>
      <c r="J7" s="65"/>
      <c r="K7" s="65"/>
      <c r="N7" s="107"/>
    </row>
    <row r="8" spans="1:21" x14ac:dyDescent="0.2">
      <c r="B8" s="108" t="s">
        <v>80</v>
      </c>
      <c r="C8" s="16"/>
      <c r="D8" s="18"/>
      <c r="E8" s="16"/>
      <c r="F8" s="65"/>
      <c r="G8" s="29"/>
      <c r="H8" s="29"/>
      <c r="I8" s="65"/>
      <c r="J8" s="65"/>
      <c r="K8" s="65"/>
      <c r="N8" s="107"/>
    </row>
    <row r="9" spans="1:21" x14ac:dyDescent="0.2">
      <c r="B9" s="26" t="s">
        <v>81</v>
      </c>
      <c r="C9" s="18"/>
      <c r="D9" s="18"/>
      <c r="E9" s="16"/>
      <c r="F9" s="65"/>
      <c r="G9" s="29"/>
      <c r="H9" s="29"/>
      <c r="I9" s="65"/>
      <c r="J9" s="65"/>
      <c r="K9" s="65"/>
      <c r="N9" s="107"/>
    </row>
    <row r="10" spans="1:21" ht="12.75" thickBot="1" x14ac:dyDescent="0.25">
      <c r="A10" s="92"/>
      <c r="B10" s="93" t="s">
        <v>138</v>
      </c>
      <c r="C10" s="91"/>
      <c r="D10" s="91"/>
      <c r="E10" s="91"/>
      <c r="F10" s="92"/>
      <c r="G10" s="93"/>
      <c r="H10" s="93"/>
      <c r="I10" s="92"/>
      <c r="J10" s="92"/>
      <c r="K10" s="92"/>
      <c r="L10" s="92"/>
      <c r="M10" s="92"/>
      <c r="N10" s="107"/>
    </row>
    <row r="11" spans="1:21" x14ac:dyDescent="0.2">
      <c r="A11" s="29"/>
      <c r="B11" s="6"/>
      <c r="C11" s="18"/>
      <c r="D11" s="18"/>
      <c r="E11" s="18"/>
      <c r="F11" s="6"/>
      <c r="G11" s="29"/>
      <c r="H11" s="29"/>
      <c r="I11" s="6"/>
      <c r="J11" s="6"/>
      <c r="K11" s="6"/>
      <c r="L11" s="6"/>
      <c r="M11" s="6"/>
      <c r="N11" s="107"/>
    </row>
    <row r="12" spans="1:21" s="196" customFormat="1" ht="14.1" customHeight="1" thickBot="1" x14ac:dyDescent="0.25">
      <c r="A12" s="571" t="s">
        <v>171</v>
      </c>
      <c r="B12" s="571"/>
      <c r="C12" s="571"/>
      <c r="D12" s="571"/>
      <c r="E12" s="571"/>
      <c r="F12" s="571"/>
      <c r="G12" s="571"/>
      <c r="H12" s="571"/>
      <c r="I12" s="571"/>
      <c r="J12" s="571"/>
      <c r="K12" s="571"/>
      <c r="L12" s="571"/>
      <c r="N12" s="343"/>
      <c r="O12" s="197"/>
      <c r="P12" s="197"/>
      <c r="Q12" s="197"/>
      <c r="R12" s="197"/>
      <c r="S12" s="197"/>
      <c r="T12" s="197"/>
      <c r="U12" s="197"/>
    </row>
    <row r="13" spans="1:21" s="196" customFormat="1" ht="14.1" customHeight="1" x14ac:dyDescent="0.2">
      <c r="A13" s="198"/>
      <c r="B13" s="198"/>
      <c r="C13" s="572" t="s">
        <v>172</v>
      </c>
      <c r="D13" s="573"/>
      <c r="E13" s="198"/>
      <c r="F13" s="574" t="s">
        <v>173</v>
      </c>
      <c r="G13" s="575"/>
      <c r="H13" s="575"/>
      <c r="I13" s="575"/>
      <c r="J13" s="575"/>
      <c r="K13" s="575"/>
      <c r="L13" s="576"/>
      <c r="N13" s="343"/>
      <c r="O13" s="197"/>
      <c r="P13" s="197"/>
      <c r="Q13" s="197"/>
      <c r="R13" s="197"/>
      <c r="S13" s="197"/>
      <c r="T13" s="197"/>
      <c r="U13" s="197"/>
    </row>
    <row r="14" spans="1:21" ht="12.75" thickBot="1" x14ac:dyDescent="0.25">
      <c r="A14" s="65"/>
      <c r="B14" s="65"/>
      <c r="C14" s="199"/>
      <c r="D14" s="200"/>
      <c r="E14" s="65"/>
      <c r="F14" s="568" t="s">
        <v>170</v>
      </c>
      <c r="G14" s="569"/>
      <c r="H14" s="570"/>
      <c r="I14" s="201">
        <v>0.9</v>
      </c>
      <c r="J14" s="6"/>
      <c r="K14" s="175"/>
      <c r="L14" s="202"/>
      <c r="N14" s="107"/>
    </row>
    <row r="15" spans="1:21" ht="39" customHeight="1" thickBot="1" x14ac:dyDescent="0.25">
      <c r="A15" s="598" t="s">
        <v>166</v>
      </c>
      <c r="B15" s="599"/>
      <c r="C15" s="204" t="s">
        <v>167</v>
      </c>
      <c r="D15" s="205" t="s">
        <v>168</v>
      </c>
      <c r="E15" s="164"/>
      <c r="F15" s="31" t="s">
        <v>42</v>
      </c>
      <c r="G15" s="126" t="s">
        <v>206</v>
      </c>
      <c r="H15" s="48" t="s">
        <v>207</v>
      </c>
      <c r="I15" s="31" t="s">
        <v>41</v>
      </c>
      <c r="J15" s="109" t="s">
        <v>169</v>
      </c>
      <c r="K15" s="126" t="s">
        <v>40</v>
      </c>
      <c r="L15" s="48" t="s">
        <v>36</v>
      </c>
      <c r="M15" s="15"/>
      <c r="N15" s="344"/>
      <c r="O15" s="62"/>
    </row>
    <row r="16" spans="1:21" ht="12" customHeight="1" x14ac:dyDescent="0.2">
      <c r="A16" s="587" t="s">
        <v>102</v>
      </c>
      <c r="B16" s="588"/>
      <c r="C16" s="369"/>
      <c r="D16" s="370"/>
      <c r="E16" s="165"/>
      <c r="F16" s="375"/>
      <c r="G16" s="388"/>
      <c r="H16" s="376"/>
      <c r="I16" s="385">
        <f>ROUNDUP((G16+H16)/$I$14,0)</f>
        <v>0</v>
      </c>
      <c r="J16" s="25">
        <v>150</v>
      </c>
      <c r="K16" s="355">
        <f>ROUNDUP(I16*J16,0)</f>
        <v>0</v>
      </c>
      <c r="L16" s="356">
        <f>F16*K16</f>
        <v>0</v>
      </c>
      <c r="N16" s="344"/>
      <c r="O16" s="62"/>
    </row>
    <row r="17" spans="1:20" ht="12" customHeight="1" x14ac:dyDescent="0.2">
      <c r="A17" s="577" t="s">
        <v>103</v>
      </c>
      <c r="B17" s="578"/>
      <c r="C17" s="371"/>
      <c r="D17" s="372"/>
      <c r="E17" s="46"/>
      <c r="F17" s="377"/>
      <c r="G17" s="389"/>
      <c r="H17" s="378"/>
      <c r="I17" s="386">
        <f t="shared" ref="I17:I39" si="0">ROUNDUP((G17+H17)/$I$14,0)</f>
        <v>0</v>
      </c>
      <c r="J17" s="26">
        <v>60</v>
      </c>
      <c r="K17" s="357">
        <f t="shared" ref="K17:K38" si="1">ROUNDUP(I17*J17,0)</f>
        <v>0</v>
      </c>
      <c r="L17" s="358">
        <f t="shared" ref="L17:L39" si="2">F17*K17</f>
        <v>0</v>
      </c>
      <c r="N17" s="344"/>
      <c r="O17" s="62"/>
    </row>
    <row r="18" spans="1:20" ht="12" customHeight="1" x14ac:dyDescent="0.2">
      <c r="A18" s="577" t="s">
        <v>104</v>
      </c>
      <c r="B18" s="578"/>
      <c r="C18" s="371"/>
      <c r="D18" s="372"/>
      <c r="E18" s="65"/>
      <c r="F18" s="377"/>
      <c r="G18" s="389"/>
      <c r="H18" s="378"/>
      <c r="I18" s="386">
        <f t="shared" si="0"/>
        <v>0</v>
      </c>
      <c r="J18" s="26">
        <v>350</v>
      </c>
      <c r="K18" s="357">
        <f t="shared" si="1"/>
        <v>0</v>
      </c>
      <c r="L18" s="358">
        <f t="shared" si="2"/>
        <v>0</v>
      </c>
      <c r="N18" s="344"/>
      <c r="O18" s="64"/>
    </row>
    <row r="19" spans="1:20" ht="12" customHeight="1" x14ac:dyDescent="0.2">
      <c r="A19" s="577" t="s">
        <v>105</v>
      </c>
      <c r="B19" s="578"/>
      <c r="C19" s="371"/>
      <c r="D19" s="372"/>
      <c r="F19" s="377"/>
      <c r="G19" s="389"/>
      <c r="H19" s="378"/>
      <c r="I19" s="386">
        <f t="shared" si="0"/>
        <v>0</v>
      </c>
      <c r="J19" s="26">
        <v>180</v>
      </c>
      <c r="K19" s="357">
        <f t="shared" si="1"/>
        <v>0</v>
      </c>
      <c r="L19" s="358">
        <f t="shared" si="2"/>
        <v>0</v>
      </c>
      <c r="N19" s="107"/>
      <c r="P19" s="188"/>
      <c r="Q19" s="189"/>
      <c r="S19" s="163"/>
    </row>
    <row r="20" spans="1:20" ht="12" customHeight="1" x14ac:dyDescent="0.2">
      <c r="A20" s="581" t="s">
        <v>116</v>
      </c>
      <c r="B20" s="582"/>
      <c r="C20" s="371"/>
      <c r="D20" s="372"/>
      <c r="F20" s="377"/>
      <c r="G20" s="389"/>
      <c r="H20" s="378"/>
      <c r="I20" s="386">
        <f t="shared" si="0"/>
        <v>0</v>
      </c>
      <c r="J20" s="72">
        <v>40</v>
      </c>
      <c r="K20" s="357">
        <f t="shared" si="1"/>
        <v>0</v>
      </c>
      <c r="L20" s="358">
        <f t="shared" si="2"/>
        <v>0</v>
      </c>
      <c r="N20" s="345"/>
      <c r="O20" s="337"/>
      <c r="P20" s="337"/>
      <c r="Q20" s="337"/>
    </row>
    <row r="21" spans="1:20" ht="12" customHeight="1" x14ac:dyDescent="0.2">
      <c r="A21" s="583" t="s">
        <v>160</v>
      </c>
      <c r="B21" s="584"/>
      <c r="C21" s="371"/>
      <c r="D21" s="372"/>
      <c r="F21" s="377"/>
      <c r="G21" s="389"/>
      <c r="H21" s="378"/>
      <c r="I21" s="386">
        <f t="shared" si="0"/>
        <v>0</v>
      </c>
      <c r="J21" s="72">
        <v>80</v>
      </c>
      <c r="K21" s="357">
        <f>ROUNDUP(I21*J21,0)</f>
        <v>0</v>
      </c>
      <c r="L21" s="358">
        <f t="shared" si="2"/>
        <v>0</v>
      </c>
      <c r="N21" s="346"/>
      <c r="O21" s="341"/>
      <c r="P21" s="166"/>
      <c r="Q21" s="190"/>
      <c r="R21" s="68"/>
      <c r="S21" s="191"/>
      <c r="T21" s="165"/>
    </row>
    <row r="22" spans="1:20" ht="12" customHeight="1" x14ac:dyDescent="0.2">
      <c r="A22" s="581" t="s">
        <v>117</v>
      </c>
      <c r="B22" s="582"/>
      <c r="C22" s="371"/>
      <c r="D22" s="372"/>
      <c r="F22" s="377"/>
      <c r="G22" s="389"/>
      <c r="H22" s="378"/>
      <c r="I22" s="386">
        <f t="shared" si="0"/>
        <v>0</v>
      </c>
      <c r="J22" s="72">
        <v>60</v>
      </c>
      <c r="K22" s="357">
        <f t="shared" si="1"/>
        <v>0</v>
      </c>
      <c r="L22" s="358">
        <f t="shared" si="2"/>
        <v>0</v>
      </c>
      <c r="N22" s="346"/>
      <c r="O22" s="341"/>
      <c r="P22" s="164"/>
      <c r="Q22" s="164"/>
      <c r="R22" s="164"/>
      <c r="S22" s="164"/>
      <c r="T22" s="164"/>
    </row>
    <row r="23" spans="1:20" ht="12" customHeight="1" x14ac:dyDescent="0.2">
      <c r="A23" s="577" t="s">
        <v>106</v>
      </c>
      <c r="B23" s="578"/>
      <c r="C23" s="371"/>
      <c r="D23" s="372"/>
      <c r="F23" s="377"/>
      <c r="G23" s="389"/>
      <c r="H23" s="378"/>
      <c r="I23" s="386">
        <f t="shared" si="0"/>
        <v>0</v>
      </c>
      <c r="J23" s="72">
        <v>90</v>
      </c>
      <c r="K23" s="357">
        <f t="shared" si="1"/>
        <v>0</v>
      </c>
      <c r="L23" s="358">
        <f t="shared" si="2"/>
        <v>0</v>
      </c>
      <c r="N23" s="346"/>
      <c r="O23" s="341"/>
      <c r="P23" s="166"/>
      <c r="Q23" s="190"/>
      <c r="R23" s="68"/>
      <c r="S23" s="191"/>
      <c r="T23" s="165"/>
    </row>
    <row r="24" spans="1:20" ht="12" customHeight="1" x14ac:dyDescent="0.2">
      <c r="A24" s="579" t="s">
        <v>162</v>
      </c>
      <c r="B24" s="580"/>
      <c r="C24" s="371"/>
      <c r="D24" s="372"/>
      <c r="F24" s="379"/>
      <c r="G24" s="390"/>
      <c r="H24" s="380"/>
      <c r="I24" s="386">
        <f t="shared" si="0"/>
        <v>0</v>
      </c>
      <c r="J24" s="72">
        <v>60</v>
      </c>
      <c r="K24" s="357">
        <f>ROUNDUP(I24*J24,0)</f>
        <v>0</v>
      </c>
      <c r="L24" s="358">
        <f t="shared" si="2"/>
        <v>0</v>
      </c>
      <c r="N24" s="346"/>
      <c r="O24" s="341"/>
      <c r="P24" s="166"/>
      <c r="Q24" s="190"/>
      <c r="R24" s="68"/>
      <c r="S24" s="191"/>
      <c r="T24" s="165"/>
    </row>
    <row r="25" spans="1:20" ht="12" customHeight="1" x14ac:dyDescent="0.2">
      <c r="A25" s="577" t="s">
        <v>107</v>
      </c>
      <c r="B25" s="578"/>
      <c r="C25" s="371"/>
      <c r="D25" s="372"/>
      <c r="F25" s="377"/>
      <c r="G25" s="389"/>
      <c r="H25" s="378"/>
      <c r="I25" s="386">
        <f t="shared" si="0"/>
        <v>0</v>
      </c>
      <c r="J25" s="72">
        <v>120</v>
      </c>
      <c r="K25" s="357">
        <f t="shared" si="1"/>
        <v>0</v>
      </c>
      <c r="L25" s="358">
        <f t="shared" si="2"/>
        <v>0</v>
      </c>
      <c r="N25" s="346"/>
      <c r="O25" s="341"/>
      <c r="P25" s="166"/>
      <c r="Q25" s="190"/>
      <c r="R25" s="68"/>
      <c r="S25" s="191"/>
      <c r="T25" s="165"/>
    </row>
    <row r="26" spans="1:20" ht="12" customHeight="1" x14ac:dyDescent="0.2">
      <c r="A26" s="577" t="s">
        <v>108</v>
      </c>
      <c r="B26" s="578"/>
      <c r="C26" s="371"/>
      <c r="D26" s="372"/>
      <c r="F26" s="377"/>
      <c r="G26" s="389"/>
      <c r="H26" s="378"/>
      <c r="I26" s="386">
        <f t="shared" si="0"/>
        <v>0</v>
      </c>
      <c r="J26" s="72">
        <v>200</v>
      </c>
      <c r="K26" s="357">
        <f t="shared" si="1"/>
        <v>0</v>
      </c>
      <c r="L26" s="358">
        <f t="shared" si="2"/>
        <v>0</v>
      </c>
      <c r="N26" s="346"/>
      <c r="O26" s="341"/>
      <c r="P26" s="166"/>
      <c r="Q26" s="190"/>
      <c r="R26" s="68"/>
      <c r="S26" s="191"/>
      <c r="T26" s="165"/>
    </row>
    <row r="27" spans="1:20" ht="12" customHeight="1" x14ac:dyDescent="0.2">
      <c r="A27" s="577" t="s">
        <v>109</v>
      </c>
      <c r="B27" s="578"/>
      <c r="C27" s="371"/>
      <c r="D27" s="372"/>
      <c r="F27" s="377"/>
      <c r="G27" s="389"/>
      <c r="H27" s="378"/>
      <c r="I27" s="386">
        <f t="shared" si="0"/>
        <v>0</v>
      </c>
      <c r="J27" s="72">
        <v>200</v>
      </c>
      <c r="K27" s="357">
        <f t="shared" si="1"/>
        <v>0</v>
      </c>
      <c r="L27" s="358">
        <f t="shared" si="2"/>
        <v>0</v>
      </c>
      <c r="N27" s="346"/>
      <c r="O27" s="341"/>
      <c r="P27" s="166"/>
      <c r="Q27" s="190"/>
      <c r="R27" s="68"/>
      <c r="S27" s="191"/>
      <c r="T27" s="165"/>
    </row>
    <row r="28" spans="1:20" ht="12" customHeight="1" x14ac:dyDescent="0.2">
      <c r="A28" s="577" t="s">
        <v>110</v>
      </c>
      <c r="B28" s="578"/>
      <c r="C28" s="371"/>
      <c r="D28" s="372"/>
      <c r="F28" s="377"/>
      <c r="G28" s="389"/>
      <c r="H28" s="378"/>
      <c r="I28" s="386">
        <f t="shared" si="0"/>
        <v>0</v>
      </c>
      <c r="J28" s="72">
        <v>100</v>
      </c>
      <c r="K28" s="357">
        <f t="shared" si="1"/>
        <v>0</v>
      </c>
      <c r="L28" s="358">
        <f t="shared" si="2"/>
        <v>0</v>
      </c>
      <c r="N28" s="346"/>
      <c r="O28" s="341"/>
      <c r="P28" s="166"/>
      <c r="Q28" s="190"/>
      <c r="R28" s="68"/>
      <c r="S28" s="191"/>
      <c r="T28" s="165"/>
    </row>
    <row r="29" spans="1:20" ht="12" customHeight="1" x14ac:dyDescent="0.2">
      <c r="A29" s="579" t="s">
        <v>163</v>
      </c>
      <c r="B29" s="580"/>
      <c r="C29" s="371"/>
      <c r="D29" s="372"/>
      <c r="F29" s="379"/>
      <c r="G29" s="390"/>
      <c r="H29" s="380"/>
      <c r="I29" s="386">
        <f t="shared" si="0"/>
        <v>0</v>
      </c>
      <c r="J29" s="72">
        <v>60</v>
      </c>
      <c r="K29" s="357">
        <f>ROUNDUP(I29*J29,0)</f>
        <v>0</v>
      </c>
      <c r="L29" s="358">
        <f t="shared" si="2"/>
        <v>0</v>
      </c>
      <c r="N29" s="346"/>
      <c r="O29" s="341"/>
      <c r="P29" s="166"/>
      <c r="Q29" s="190"/>
      <c r="R29" s="68"/>
      <c r="S29" s="191"/>
      <c r="T29" s="165"/>
    </row>
    <row r="30" spans="1:20" ht="12" customHeight="1" x14ac:dyDescent="0.2">
      <c r="A30" s="577" t="s">
        <v>111</v>
      </c>
      <c r="B30" s="578"/>
      <c r="C30" s="371"/>
      <c r="D30" s="372"/>
      <c r="F30" s="377"/>
      <c r="G30" s="389"/>
      <c r="H30" s="378"/>
      <c r="I30" s="386">
        <f t="shared" si="0"/>
        <v>0</v>
      </c>
      <c r="J30" s="72">
        <v>100</v>
      </c>
      <c r="K30" s="357">
        <f t="shared" si="1"/>
        <v>0</v>
      </c>
      <c r="L30" s="358">
        <f t="shared" si="2"/>
        <v>0</v>
      </c>
      <c r="N30" s="346"/>
      <c r="O30" s="341"/>
      <c r="P30" s="166"/>
      <c r="Q30" s="190"/>
      <c r="R30" s="68"/>
      <c r="S30" s="191"/>
      <c r="T30" s="165"/>
    </row>
    <row r="31" spans="1:20" ht="12" customHeight="1" x14ac:dyDescent="0.2">
      <c r="A31" s="577" t="s">
        <v>137</v>
      </c>
      <c r="B31" s="578"/>
      <c r="C31" s="371"/>
      <c r="D31" s="372"/>
      <c r="F31" s="377"/>
      <c r="G31" s="389"/>
      <c r="H31" s="378"/>
      <c r="I31" s="386">
        <f t="shared" si="0"/>
        <v>0</v>
      </c>
      <c r="J31" s="72">
        <v>100</v>
      </c>
      <c r="K31" s="357">
        <f t="shared" si="1"/>
        <v>0</v>
      </c>
      <c r="L31" s="358">
        <f t="shared" si="2"/>
        <v>0</v>
      </c>
      <c r="N31" s="346"/>
      <c r="O31" s="341"/>
      <c r="P31" s="166"/>
      <c r="Q31" s="190"/>
      <c r="R31" s="68"/>
      <c r="S31" s="191"/>
      <c r="T31" s="165"/>
    </row>
    <row r="32" spans="1:20" ht="12" customHeight="1" x14ac:dyDescent="0.2">
      <c r="A32" s="583" t="s">
        <v>159</v>
      </c>
      <c r="B32" s="584"/>
      <c r="C32" s="371"/>
      <c r="D32" s="372"/>
      <c r="F32" s="377"/>
      <c r="G32" s="389"/>
      <c r="H32" s="378"/>
      <c r="I32" s="386">
        <f t="shared" si="0"/>
        <v>0</v>
      </c>
      <c r="J32" s="72">
        <v>160</v>
      </c>
      <c r="K32" s="357">
        <f>ROUNDUP(I32*J32,0)</f>
        <v>0</v>
      </c>
      <c r="L32" s="358">
        <f t="shared" si="2"/>
        <v>0</v>
      </c>
      <c r="N32" s="346"/>
      <c r="O32" s="341"/>
      <c r="P32" s="166"/>
      <c r="Q32" s="190"/>
      <c r="R32" s="68"/>
      <c r="S32" s="191"/>
      <c r="T32" s="165"/>
    </row>
    <row r="33" spans="1:21" ht="12" customHeight="1" x14ac:dyDescent="0.2">
      <c r="A33" s="579" t="s">
        <v>164</v>
      </c>
      <c r="B33" s="580"/>
      <c r="C33" s="371"/>
      <c r="D33" s="372"/>
      <c r="F33" s="379"/>
      <c r="G33" s="390"/>
      <c r="H33" s="380"/>
      <c r="I33" s="386">
        <f t="shared" si="0"/>
        <v>0</v>
      </c>
      <c r="J33" s="72">
        <v>140</v>
      </c>
      <c r="K33" s="357">
        <f>ROUNDUP(I33*J33,0)</f>
        <v>0</v>
      </c>
      <c r="L33" s="358">
        <f t="shared" si="2"/>
        <v>0</v>
      </c>
      <c r="N33" s="346"/>
      <c r="O33" s="341"/>
      <c r="P33" s="166"/>
      <c r="Q33" s="190"/>
      <c r="R33" s="68"/>
      <c r="S33" s="191"/>
      <c r="T33" s="165"/>
    </row>
    <row r="34" spans="1:21" ht="12" customHeight="1" x14ac:dyDescent="0.2">
      <c r="A34" s="577" t="s">
        <v>112</v>
      </c>
      <c r="B34" s="578"/>
      <c r="C34" s="371"/>
      <c r="D34" s="372"/>
      <c r="F34" s="377"/>
      <c r="G34" s="389"/>
      <c r="H34" s="378"/>
      <c r="I34" s="386">
        <f t="shared" si="0"/>
        <v>0</v>
      </c>
      <c r="J34" s="72">
        <v>80</v>
      </c>
      <c r="K34" s="357">
        <f t="shared" si="1"/>
        <v>0</v>
      </c>
      <c r="L34" s="358">
        <f t="shared" si="2"/>
        <v>0</v>
      </c>
      <c r="N34" s="346"/>
      <c r="O34" s="341"/>
      <c r="P34" s="166"/>
      <c r="Q34" s="190"/>
      <c r="R34" s="68"/>
      <c r="S34" s="191"/>
      <c r="T34" s="165"/>
    </row>
    <row r="35" spans="1:21" ht="12" customHeight="1" x14ac:dyDescent="0.2">
      <c r="A35" s="577" t="s">
        <v>113</v>
      </c>
      <c r="B35" s="578"/>
      <c r="C35" s="371"/>
      <c r="D35" s="372"/>
      <c r="F35" s="377"/>
      <c r="G35" s="389"/>
      <c r="H35" s="378"/>
      <c r="I35" s="386">
        <f t="shared" si="0"/>
        <v>0</v>
      </c>
      <c r="J35" s="72">
        <v>60</v>
      </c>
      <c r="K35" s="357">
        <f t="shared" si="1"/>
        <v>0</v>
      </c>
      <c r="L35" s="358">
        <f t="shared" si="2"/>
        <v>0</v>
      </c>
      <c r="N35" s="346"/>
      <c r="O35" s="341"/>
      <c r="P35" s="166"/>
      <c r="Q35" s="190"/>
      <c r="R35" s="68"/>
      <c r="S35" s="191"/>
      <c r="T35" s="165"/>
    </row>
    <row r="36" spans="1:21" ht="12" customHeight="1" x14ac:dyDescent="0.2">
      <c r="A36" s="579" t="s">
        <v>165</v>
      </c>
      <c r="B36" s="580"/>
      <c r="C36" s="371"/>
      <c r="D36" s="372"/>
      <c r="F36" s="379"/>
      <c r="G36" s="390"/>
      <c r="H36" s="380"/>
      <c r="I36" s="386">
        <f t="shared" si="0"/>
        <v>0</v>
      </c>
      <c r="J36" s="72">
        <v>40</v>
      </c>
      <c r="K36" s="357">
        <f>ROUNDUP(I36*J36,0)</f>
        <v>0</v>
      </c>
      <c r="L36" s="358">
        <f t="shared" si="2"/>
        <v>0</v>
      </c>
      <c r="N36" s="346"/>
      <c r="O36" s="341"/>
      <c r="P36" s="166"/>
      <c r="Q36" s="190"/>
      <c r="R36" s="68"/>
      <c r="S36" s="191"/>
      <c r="T36" s="165"/>
    </row>
    <row r="37" spans="1:21" ht="12" customHeight="1" x14ac:dyDescent="0.2">
      <c r="A37" s="577" t="s">
        <v>114</v>
      </c>
      <c r="B37" s="578"/>
      <c r="C37" s="371"/>
      <c r="D37" s="372"/>
      <c r="F37" s="377"/>
      <c r="G37" s="389"/>
      <c r="H37" s="378"/>
      <c r="I37" s="386">
        <f t="shared" si="0"/>
        <v>0</v>
      </c>
      <c r="J37" s="72">
        <v>160</v>
      </c>
      <c r="K37" s="357">
        <f t="shared" si="1"/>
        <v>0</v>
      </c>
      <c r="L37" s="358">
        <f t="shared" si="2"/>
        <v>0</v>
      </c>
      <c r="N37" s="346"/>
      <c r="O37" s="341"/>
      <c r="P37" s="166"/>
      <c r="Q37" s="190"/>
      <c r="R37" s="68"/>
      <c r="S37" s="191"/>
      <c r="T37" s="165"/>
    </row>
    <row r="38" spans="1:21" ht="12" customHeight="1" x14ac:dyDescent="0.2">
      <c r="A38" s="579"/>
      <c r="B38" s="580"/>
      <c r="C38" s="371"/>
      <c r="D38" s="372"/>
      <c r="F38" s="379"/>
      <c r="G38" s="390"/>
      <c r="H38" s="380"/>
      <c r="I38" s="386">
        <f t="shared" si="0"/>
        <v>0</v>
      </c>
      <c r="J38" s="72"/>
      <c r="K38" s="357">
        <f t="shared" si="1"/>
        <v>0</v>
      </c>
      <c r="L38" s="358">
        <f t="shared" si="2"/>
        <v>0</v>
      </c>
      <c r="N38" s="347"/>
      <c r="O38" s="342"/>
      <c r="P38" s="166"/>
      <c r="Q38" s="190"/>
      <c r="R38" s="192"/>
      <c r="S38" s="191"/>
      <c r="T38" s="165"/>
    </row>
    <row r="39" spans="1:21" ht="12" customHeight="1" thickBot="1" x14ac:dyDescent="0.25">
      <c r="A39" s="591"/>
      <c r="B39" s="592"/>
      <c r="C39" s="373"/>
      <c r="D39" s="374"/>
      <c r="F39" s="381"/>
      <c r="G39" s="391"/>
      <c r="H39" s="382"/>
      <c r="I39" s="387">
        <f t="shared" si="0"/>
        <v>0</v>
      </c>
      <c r="J39" s="27"/>
      <c r="K39" s="359">
        <f>ROUNDUP(I39*J39,0)</f>
        <v>0</v>
      </c>
      <c r="L39" s="360">
        <f t="shared" si="2"/>
        <v>0</v>
      </c>
      <c r="N39" s="347"/>
      <c r="O39" s="342"/>
      <c r="P39" s="166"/>
      <c r="Q39" s="190"/>
      <c r="R39" s="192"/>
      <c r="S39" s="191"/>
      <c r="T39" s="165"/>
    </row>
    <row r="40" spans="1:21" ht="12.75" thickBot="1" x14ac:dyDescent="0.25">
      <c r="A40" s="589" t="s">
        <v>187</v>
      </c>
      <c r="B40" s="590"/>
      <c r="C40" s="353">
        <f>SUM(C16:C39)</f>
        <v>0</v>
      </c>
      <c r="D40" s="354">
        <f>SUM(D16:D39)</f>
        <v>0</v>
      </c>
      <c r="G40" s="6"/>
      <c r="H40" s="6"/>
      <c r="I40" s="174"/>
      <c r="J40" s="174"/>
      <c r="K40" s="5" t="s">
        <v>174</v>
      </c>
      <c r="L40" s="281">
        <f>SUM(L16:L39)</f>
        <v>0</v>
      </c>
      <c r="N40" s="348"/>
      <c r="O40" s="338"/>
      <c r="P40" s="166"/>
      <c r="Q40" s="190"/>
      <c r="R40" s="192"/>
      <c r="S40" s="191"/>
      <c r="T40" s="165"/>
    </row>
    <row r="41" spans="1:21" ht="12.75" thickBot="1" x14ac:dyDescent="0.25">
      <c r="A41" s="585" t="s">
        <v>186</v>
      </c>
      <c r="B41" s="586"/>
      <c r="C41" s="383">
        <f>C40*1000</f>
        <v>0</v>
      </c>
      <c r="D41" s="384">
        <f>(D40*1000)/2</f>
        <v>0</v>
      </c>
      <c r="G41" s="6"/>
      <c r="H41" s="6"/>
      <c r="I41" s="174"/>
      <c r="J41" s="174"/>
      <c r="K41" s="175" t="s">
        <v>51</v>
      </c>
      <c r="L41" s="149">
        <v>0.3</v>
      </c>
      <c r="N41" s="348"/>
      <c r="O41" s="338"/>
      <c r="P41" s="166"/>
      <c r="Q41" s="190"/>
      <c r="R41" s="192"/>
      <c r="S41" s="191"/>
      <c r="T41" s="165"/>
    </row>
    <row r="42" spans="1:21" ht="12.75" thickBot="1" x14ac:dyDescent="0.25">
      <c r="C42" s="175" t="s">
        <v>188</v>
      </c>
      <c r="D42" s="384">
        <f>C41+D41</f>
        <v>0</v>
      </c>
      <c r="G42" s="6"/>
      <c r="H42" s="6"/>
      <c r="I42" s="174"/>
      <c r="J42" s="174"/>
      <c r="K42" s="5" t="s">
        <v>65</v>
      </c>
      <c r="L42" s="285">
        <f>ROUNDUP(L40*L41,0)</f>
        <v>0</v>
      </c>
      <c r="N42" s="348"/>
      <c r="O42" s="195"/>
      <c r="P42" s="166"/>
      <c r="Q42" s="190"/>
      <c r="R42" s="192"/>
      <c r="S42" s="191"/>
      <c r="T42" s="165"/>
    </row>
    <row r="43" spans="1:21" ht="12.75" thickBot="1" x14ac:dyDescent="0.25">
      <c r="G43" s="6"/>
      <c r="H43" s="6"/>
      <c r="I43" s="174"/>
      <c r="J43" s="174"/>
      <c r="K43" s="175" t="s">
        <v>101</v>
      </c>
      <c r="L43" s="270">
        <f>L40+L42</f>
        <v>0</v>
      </c>
      <c r="N43" s="348"/>
      <c r="O43" s="195"/>
      <c r="P43" s="166"/>
      <c r="Q43" s="190"/>
      <c r="R43" s="192"/>
      <c r="S43" s="191"/>
      <c r="T43" s="165"/>
    </row>
    <row r="44" spans="1:21" ht="12.75" thickBot="1" x14ac:dyDescent="0.25">
      <c r="A44" s="92"/>
      <c r="B44" s="92"/>
      <c r="C44" s="92"/>
      <c r="D44" s="92"/>
      <c r="E44" s="92"/>
      <c r="F44" s="92"/>
      <c r="G44" s="92"/>
      <c r="H44" s="92"/>
      <c r="I44" s="96"/>
      <c r="J44" s="96"/>
      <c r="K44" s="97"/>
      <c r="L44" s="98"/>
      <c r="M44" s="92"/>
      <c r="N44" s="107"/>
    </row>
    <row r="45" spans="1:21" ht="12.75" thickBot="1" x14ac:dyDescent="0.25">
      <c r="N45" s="107"/>
      <c r="O45" s="73"/>
      <c r="R45" s="73"/>
    </row>
    <row r="46" spans="1:21" ht="12.75" customHeight="1" thickBot="1" x14ac:dyDescent="0.25">
      <c r="A46" s="593" t="s">
        <v>221</v>
      </c>
      <c r="B46" s="594"/>
      <c r="C46" s="595"/>
      <c r="E46" s="14"/>
      <c r="F46" s="14"/>
      <c r="N46" s="107"/>
    </row>
    <row r="47" spans="1:21" s="411" customFormat="1" ht="12.75" customHeight="1" thickBot="1" x14ac:dyDescent="0.25">
      <c r="A47" s="534" t="s">
        <v>22</v>
      </c>
      <c r="B47" s="535"/>
      <c r="C47" s="410" t="s">
        <v>26</v>
      </c>
      <c r="E47" s="35" t="s">
        <v>49</v>
      </c>
      <c r="F47" s="410" t="s">
        <v>36</v>
      </c>
      <c r="N47" s="412"/>
      <c r="O47" s="413"/>
      <c r="P47" s="413"/>
      <c r="Q47" s="413"/>
      <c r="R47" s="413"/>
      <c r="S47" s="413"/>
      <c r="T47" s="413"/>
      <c r="U47" s="413"/>
    </row>
    <row r="48" spans="1:21" ht="12" customHeight="1" x14ac:dyDescent="0.2">
      <c r="A48" s="457" t="s">
        <v>197</v>
      </c>
      <c r="B48" s="458"/>
      <c r="C48" s="251"/>
      <c r="E48" s="43">
        <v>180</v>
      </c>
      <c r="F48" s="264">
        <f t="shared" ref="F48:F56" si="3">ROUNDUP(C48*E48,0)</f>
        <v>0</v>
      </c>
      <c r="N48" s="107"/>
    </row>
    <row r="49" spans="1:14" ht="12" customHeight="1" x14ac:dyDescent="0.2">
      <c r="A49" s="457" t="s">
        <v>198</v>
      </c>
      <c r="B49" s="458"/>
      <c r="C49" s="251"/>
      <c r="E49" s="43">
        <v>140</v>
      </c>
      <c r="F49" s="264">
        <f t="shared" si="3"/>
        <v>0</v>
      </c>
      <c r="N49" s="107"/>
    </row>
    <row r="50" spans="1:14" ht="12" customHeight="1" x14ac:dyDescent="0.2">
      <c r="A50" s="544" t="s">
        <v>199</v>
      </c>
      <c r="B50" s="545"/>
      <c r="C50" s="251"/>
      <c r="E50" s="43">
        <v>120</v>
      </c>
      <c r="F50" s="264">
        <f t="shared" si="3"/>
        <v>0</v>
      </c>
      <c r="N50" s="107"/>
    </row>
    <row r="51" spans="1:14" ht="12" customHeight="1" x14ac:dyDescent="0.2">
      <c r="A51" s="506" t="s">
        <v>200</v>
      </c>
      <c r="B51" s="507"/>
      <c r="C51" s="251"/>
      <c r="E51" s="43">
        <v>60</v>
      </c>
      <c r="F51" s="264">
        <f t="shared" si="3"/>
        <v>0</v>
      </c>
      <c r="N51" s="349"/>
    </row>
    <row r="52" spans="1:14" ht="12" customHeight="1" x14ac:dyDescent="0.2">
      <c r="A52" s="457" t="s">
        <v>27</v>
      </c>
      <c r="B52" s="458"/>
      <c r="C52" s="251"/>
      <c r="E52" s="43">
        <v>100</v>
      </c>
      <c r="F52" s="264">
        <f t="shared" si="3"/>
        <v>0</v>
      </c>
      <c r="N52" s="107"/>
    </row>
    <row r="53" spans="1:14" ht="12" customHeight="1" x14ac:dyDescent="0.2">
      <c r="A53" s="457" t="s">
        <v>28</v>
      </c>
      <c r="B53" s="458"/>
      <c r="C53" s="251"/>
      <c r="E53" s="43">
        <v>100</v>
      </c>
      <c r="F53" s="264">
        <f t="shared" si="3"/>
        <v>0</v>
      </c>
      <c r="N53" s="107"/>
    </row>
    <row r="54" spans="1:14" ht="12" customHeight="1" x14ac:dyDescent="0.2">
      <c r="A54" s="457" t="s">
        <v>201</v>
      </c>
      <c r="B54" s="458"/>
      <c r="C54" s="251"/>
      <c r="E54" s="43">
        <v>100</v>
      </c>
      <c r="F54" s="350">
        <f t="shared" si="3"/>
        <v>0</v>
      </c>
      <c r="N54" s="107"/>
    </row>
    <row r="55" spans="1:14" ht="12" customHeight="1" x14ac:dyDescent="0.2">
      <c r="A55" s="506" t="s">
        <v>210</v>
      </c>
      <c r="B55" s="507"/>
      <c r="C55" s="251"/>
      <c r="D55" s="15"/>
      <c r="E55" s="45">
        <v>10</v>
      </c>
      <c r="F55" s="350">
        <f t="shared" si="3"/>
        <v>0</v>
      </c>
      <c r="N55" s="107"/>
    </row>
    <row r="56" spans="1:14" ht="12" customHeight="1" thickBot="1" x14ac:dyDescent="0.25">
      <c r="A56" s="596" t="s">
        <v>209</v>
      </c>
      <c r="B56" s="597"/>
      <c r="C56" s="428"/>
      <c r="E56" s="44">
        <v>100</v>
      </c>
      <c r="F56" s="264">
        <f t="shared" si="3"/>
        <v>0</v>
      </c>
      <c r="N56" s="107"/>
    </row>
    <row r="57" spans="1:14" ht="12.75" thickBot="1" x14ac:dyDescent="0.25">
      <c r="A57" s="19"/>
      <c r="C57" s="20"/>
      <c r="E57" s="41" t="s">
        <v>50</v>
      </c>
      <c r="F57" s="309">
        <f>SUM(F48:F56)</f>
        <v>0</v>
      </c>
      <c r="N57" s="107"/>
    </row>
    <row r="58" spans="1:14" ht="12.75" thickBot="1" x14ac:dyDescent="0.25">
      <c r="A58" s="19"/>
      <c r="C58" s="20"/>
      <c r="D58" s="30" t="s">
        <v>51</v>
      </c>
      <c r="E58" s="151">
        <v>0.3</v>
      </c>
      <c r="F58" s="310">
        <f>ROUNDUP((F57)*E58,0)</f>
        <v>0</v>
      </c>
      <c r="N58" s="107"/>
    </row>
    <row r="59" spans="1:14" ht="12.75" thickBot="1" x14ac:dyDescent="0.25">
      <c r="A59" s="19"/>
      <c r="C59" s="20"/>
      <c r="E59" s="42" t="s">
        <v>100</v>
      </c>
      <c r="F59" s="311">
        <f>SUM(F57:F58)</f>
        <v>0</v>
      </c>
      <c r="N59" s="107"/>
    </row>
    <row r="60" spans="1:14" ht="12.75" thickBot="1" x14ac:dyDescent="0.25">
      <c r="A60" s="102"/>
      <c r="B60" s="103"/>
      <c r="C60" s="92"/>
      <c r="D60" s="92"/>
      <c r="E60" s="104"/>
      <c r="F60" s="105"/>
      <c r="G60" s="92"/>
      <c r="H60" s="92"/>
      <c r="I60" s="92"/>
      <c r="J60" s="92"/>
      <c r="K60" s="92"/>
      <c r="L60" s="92"/>
      <c r="M60" s="92"/>
      <c r="N60" s="107"/>
    </row>
    <row r="61" spans="1:14" ht="15" x14ac:dyDescent="0.25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07"/>
    </row>
    <row r="62" spans="1:14" ht="12.75" thickBot="1" x14ac:dyDescent="0.25">
      <c r="A62" s="542" t="s">
        <v>143</v>
      </c>
      <c r="B62" s="543"/>
      <c r="C62" s="543"/>
      <c r="D62" s="543"/>
      <c r="E62" s="543"/>
      <c r="F62" s="6"/>
      <c r="G62" s="6"/>
      <c r="H62" s="6"/>
      <c r="I62" s="6"/>
      <c r="J62" s="6"/>
      <c r="K62" s="6"/>
      <c r="L62" s="6"/>
      <c r="M62" s="6"/>
      <c r="N62" s="107"/>
    </row>
    <row r="63" spans="1:14" ht="12.75" thickBot="1" x14ac:dyDescent="0.25">
      <c r="A63" s="181" t="s">
        <v>144</v>
      </c>
      <c r="B63" s="182" t="s">
        <v>145</v>
      </c>
      <c r="C63" s="182" t="s">
        <v>146</v>
      </c>
      <c r="D63" s="183" t="s">
        <v>147</v>
      </c>
      <c r="E63" s="184" t="s">
        <v>148</v>
      </c>
      <c r="F63" s="6"/>
      <c r="G63" s="6"/>
      <c r="H63" s="6"/>
      <c r="I63" s="6"/>
      <c r="J63" s="6"/>
      <c r="K63" s="6"/>
      <c r="L63" s="6"/>
      <c r="M63" s="6"/>
      <c r="N63" s="107"/>
    </row>
    <row r="64" spans="1:14" x14ac:dyDescent="0.2">
      <c r="A64" s="185" t="s">
        <v>149</v>
      </c>
      <c r="B64" s="287">
        <f>D42</f>
        <v>0</v>
      </c>
      <c r="C64" s="255"/>
      <c r="D64" s="332">
        <f>C64-B64</f>
        <v>0</v>
      </c>
      <c r="E64" s="439" t="s">
        <v>192</v>
      </c>
      <c r="F64" s="6"/>
      <c r="G64" s="6"/>
      <c r="H64" s="6"/>
      <c r="I64" s="6"/>
      <c r="J64" s="6"/>
      <c r="K64" s="6"/>
      <c r="L64" s="6"/>
      <c r="M64" s="6"/>
      <c r="N64" s="107"/>
    </row>
    <row r="65" spans="1:21" x14ac:dyDescent="0.2">
      <c r="A65" s="186" t="s">
        <v>150</v>
      </c>
      <c r="B65" s="290">
        <f>L43</f>
        <v>0</v>
      </c>
      <c r="C65" s="256"/>
      <c r="D65" s="333">
        <f>C65-B65</f>
        <v>0</v>
      </c>
      <c r="E65" s="440" t="s">
        <v>151</v>
      </c>
      <c r="F65" s="6"/>
      <c r="G65" s="6"/>
      <c r="H65" s="6"/>
      <c r="I65" s="6"/>
      <c r="J65" s="6"/>
      <c r="K65" s="6"/>
      <c r="L65" s="6"/>
      <c r="M65" s="6"/>
      <c r="N65" s="107"/>
    </row>
    <row r="66" spans="1:21" ht="12.75" thickBot="1" x14ac:dyDescent="0.25">
      <c r="A66" s="187" t="s">
        <v>155</v>
      </c>
      <c r="B66" s="293">
        <f>F59</f>
        <v>0</v>
      </c>
      <c r="C66" s="257"/>
      <c r="D66" s="334">
        <f>C66-B66</f>
        <v>0</v>
      </c>
      <c r="E66" s="441" t="s">
        <v>194</v>
      </c>
      <c r="F66" s="6"/>
      <c r="G66" s="6"/>
      <c r="H66" s="6"/>
      <c r="I66" s="6"/>
      <c r="J66" s="6"/>
      <c r="K66" s="6"/>
      <c r="L66" s="6"/>
      <c r="M66" s="6"/>
      <c r="N66" s="107"/>
    </row>
    <row r="67" spans="1:21" ht="12.75" thickBot="1" x14ac:dyDescent="0.25">
      <c r="A67" s="175" t="s">
        <v>158</v>
      </c>
      <c r="B67" s="361">
        <f>SUM(B64:B66)</f>
        <v>0</v>
      </c>
      <c r="C67" s="362">
        <f>SUM(C64:C66)</f>
        <v>0</v>
      </c>
      <c r="D67" s="363">
        <f>SUM(D64:D66)</f>
        <v>0</v>
      </c>
      <c r="E67" s="6"/>
      <c r="F67" s="6"/>
      <c r="G67" s="6"/>
      <c r="H67" s="6"/>
      <c r="I67" s="6"/>
      <c r="J67" s="6"/>
      <c r="K67" s="6"/>
      <c r="L67" s="6"/>
      <c r="M67" s="6"/>
      <c r="N67" s="107"/>
    </row>
    <row r="68" spans="1:21" ht="12.75" thickBot="1" x14ac:dyDescent="0.25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127"/>
      <c r="N68" s="107"/>
    </row>
    <row r="70" spans="1:21" x14ac:dyDescent="0.2">
      <c r="N70" s="122"/>
      <c r="O70" s="2"/>
      <c r="P70" s="2"/>
      <c r="Q70" s="2"/>
      <c r="R70" s="2"/>
      <c r="S70" s="2"/>
      <c r="T70" s="2"/>
      <c r="U70" s="2"/>
    </row>
    <row r="71" spans="1:21" x14ac:dyDescent="0.2">
      <c r="N71" s="122"/>
      <c r="O71" s="2"/>
      <c r="P71" s="2"/>
      <c r="Q71" s="2"/>
      <c r="R71" s="2"/>
      <c r="S71" s="2"/>
      <c r="T71" s="2"/>
      <c r="U71" s="2"/>
    </row>
    <row r="72" spans="1:21" x14ac:dyDescent="0.2">
      <c r="N72" s="122"/>
      <c r="O72" s="2"/>
      <c r="P72" s="2"/>
      <c r="Q72" s="2"/>
      <c r="R72" s="2"/>
      <c r="S72" s="2"/>
      <c r="T72" s="2"/>
      <c r="U72" s="2"/>
    </row>
    <row r="73" spans="1:21" x14ac:dyDescent="0.2">
      <c r="N73" s="122"/>
      <c r="O73" s="2"/>
      <c r="P73" s="2"/>
      <c r="Q73" s="2"/>
      <c r="R73" s="2"/>
      <c r="S73" s="2"/>
      <c r="T73" s="2"/>
      <c r="U73" s="2"/>
    </row>
    <row r="74" spans="1:21" x14ac:dyDescent="0.2">
      <c r="N74" s="122"/>
      <c r="O74" s="2"/>
      <c r="P74" s="2"/>
      <c r="Q74" s="2"/>
      <c r="R74" s="2"/>
      <c r="S74" s="2"/>
      <c r="T74" s="2"/>
      <c r="U74" s="2"/>
    </row>
    <row r="75" spans="1:21" x14ac:dyDescent="0.2">
      <c r="N75" s="122"/>
      <c r="O75" s="2"/>
      <c r="P75" s="2"/>
      <c r="Q75" s="2"/>
      <c r="R75" s="2"/>
      <c r="S75" s="2"/>
      <c r="T75" s="2"/>
      <c r="U75" s="2"/>
    </row>
  </sheetData>
  <sheetProtection password="E813" sheet="1" scenarios="1"/>
  <mergeCells count="44">
    <mergeCell ref="B4:D4"/>
    <mergeCell ref="A49:B49"/>
    <mergeCell ref="A56:B56"/>
    <mergeCell ref="A51:B51"/>
    <mergeCell ref="A52:B52"/>
    <mergeCell ref="A53:B53"/>
    <mergeCell ref="A54:B54"/>
    <mergeCell ref="A55:B55"/>
    <mergeCell ref="A27:B27"/>
    <mergeCell ref="A15:B15"/>
    <mergeCell ref="A62:E62"/>
    <mergeCell ref="A46:C46"/>
    <mergeCell ref="A47:B47"/>
    <mergeCell ref="A35:B35"/>
    <mergeCell ref="A37:B37"/>
    <mergeCell ref="A30:B30"/>
    <mergeCell ref="A50:B50"/>
    <mergeCell ref="A48:B48"/>
    <mergeCell ref="A16:B16"/>
    <mergeCell ref="A17:B17"/>
    <mergeCell ref="A18:B18"/>
    <mergeCell ref="A34:B34"/>
    <mergeCell ref="A40:B40"/>
    <mergeCell ref="A25:B25"/>
    <mergeCell ref="A39:B39"/>
    <mergeCell ref="A28:B28"/>
    <mergeCell ref="A21:B21"/>
    <mergeCell ref="A19:B19"/>
    <mergeCell ref="A23:B23"/>
    <mergeCell ref="A32:B32"/>
    <mergeCell ref="A33:B33"/>
    <mergeCell ref="A41:B41"/>
    <mergeCell ref="A36:B36"/>
    <mergeCell ref="A38:B38"/>
    <mergeCell ref="F14:H14"/>
    <mergeCell ref="A12:L12"/>
    <mergeCell ref="C13:D13"/>
    <mergeCell ref="F13:L13"/>
    <mergeCell ref="A31:B31"/>
    <mergeCell ref="A24:B24"/>
    <mergeCell ref="A29:B29"/>
    <mergeCell ref="A20:B20"/>
    <mergeCell ref="A22:B22"/>
    <mergeCell ref="A26:B26"/>
  </mergeCells>
  <phoneticPr fontId="19" type="noConversion"/>
  <pageMargins left="0.7" right="0.7" top="0.7" bottom="0.7" header="0.3" footer="0.3"/>
  <pageSetup scale="70" orientation="landscape" horizontalDpi="300" verticalDpi="300" r:id="rId1"/>
  <rowBreaks count="1" manualBreakCount="1">
    <brk id="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UT and TBR University</vt:lpstr>
      <vt:lpstr>CC</vt:lpstr>
      <vt:lpstr>TTC</vt:lpstr>
      <vt:lpstr>CC!_Hlk224121177</vt:lpstr>
      <vt:lpstr>'UT and TBR University'!_Hlk224121177</vt:lpstr>
      <vt:lpstr>CC!Print_Area</vt:lpstr>
      <vt:lpstr>TTC!Print_Area</vt:lpstr>
      <vt:lpstr>'UT and TBR University'!Print_Area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Gillespie</dc:creator>
  <cp:lastModifiedBy>Alan Gosart</cp:lastModifiedBy>
  <cp:lastPrinted>2014-07-15T14:14:12Z</cp:lastPrinted>
  <dcterms:created xsi:type="dcterms:W3CDTF">2009-03-09T18:43:11Z</dcterms:created>
  <dcterms:modified xsi:type="dcterms:W3CDTF">2014-07-15T14:14:58Z</dcterms:modified>
</cp:coreProperties>
</file>