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brfs01\users\duhler\My Documents\Budget\cbr 2016\startups\"/>
    </mc:Choice>
  </mc:AlternateContent>
  <bookViews>
    <workbookView xWindow="360" yWindow="12" windowWidth="11340" windowHeight="6540" tabRatio="607"/>
  </bookViews>
  <sheets>
    <sheet name="DB70" sheetId="19" r:id="rId1"/>
    <sheet name="ProjSupport" sheetId="10" r:id="rId2"/>
    <sheet name="Equip" sheetId="6" r:id="rId3"/>
    <sheet name="OpCosts" sheetId="11" r:id="rId4"/>
    <sheet name="BondQuest" sheetId="21" r:id="rId5"/>
    <sheet name="FundData" sheetId="9" r:id="rId6"/>
    <sheet name="FeeCalc" sheetId="4" r:id="rId7"/>
    <sheet name="Grouper" sheetId="20" r:id="rId8"/>
    <sheet name="NRMix" sheetId="22" r:id="rId9"/>
    <sheet name="NextPhase" sheetId="23" r:id="rId10"/>
    <sheet name="SpaceTab" sheetId="18" r:id="rId11"/>
  </sheets>
  <definedNames>
    <definedName name="_xlnm.Print_Area" localSheetId="4">BondQuest!$A$1:$I$42</definedName>
    <definedName name="_xlnm.Print_Area" localSheetId="0">'DB70'!$A$1:$I$57</definedName>
    <definedName name="_xlnm.Print_Area" localSheetId="5">FundData!$A:$C</definedName>
    <definedName name="_xlnm.Print_Area" localSheetId="7">Grouper!$A:$G</definedName>
    <definedName name="_xlnm.Print_Area" localSheetId="9">NextPhase!$A$1:$F$50</definedName>
    <definedName name="_xlnm.Print_Area" localSheetId="1">ProjSupport!$A:$I</definedName>
    <definedName name="_xlnm.Print_Area" localSheetId="10">SpaceTab!$A$1:$H$32</definedName>
    <definedName name="_xlnm.Print_Titles" localSheetId="2">Equip!$1:$7</definedName>
    <definedName name="_xlnm.Print_Titles" localSheetId="5">FundData!$1:$10</definedName>
  </definedNames>
  <calcPr calcId="152511"/>
</workbook>
</file>

<file path=xl/calcChain.xml><?xml version="1.0" encoding="utf-8"?>
<calcChain xmlns="http://schemas.openxmlformats.org/spreadsheetml/2006/main">
  <c r="C4" i="18" l="1"/>
  <c r="C5" i="18" l="1"/>
  <c r="B7" i="23"/>
  <c r="B6" i="23"/>
  <c r="B3" i="22"/>
  <c r="B2" i="22"/>
  <c r="B7" i="20"/>
  <c r="B6" i="20"/>
  <c r="B28" i="4"/>
  <c r="B27" i="4"/>
  <c r="B6" i="9"/>
  <c r="B5" i="9"/>
  <c r="C6" i="21"/>
  <c r="C5" i="21"/>
  <c r="C6" i="11"/>
  <c r="C5" i="11"/>
  <c r="B5" i="6"/>
  <c r="B4" i="6"/>
  <c r="D6" i="10"/>
  <c r="D5" i="10"/>
  <c r="E31" i="19"/>
  <c r="J12" i="19"/>
  <c r="E37" i="19"/>
  <c r="E26" i="19"/>
  <c r="E28" i="19"/>
  <c r="E27" i="19"/>
  <c r="G62" i="19"/>
  <c r="G60" i="19"/>
  <c r="G61" i="19"/>
  <c r="A34" i="23"/>
  <c r="D13" i="23"/>
  <c r="D14" i="23"/>
  <c r="D15" i="23"/>
  <c r="A16" i="23"/>
  <c r="A17" i="23" s="1"/>
  <c r="B16" i="23"/>
  <c r="B17" i="23" s="1"/>
  <c r="C16" i="23"/>
  <c r="C17" i="23" s="1"/>
  <c r="D19" i="23"/>
  <c r="D20" i="23"/>
  <c r="D21" i="23"/>
  <c r="D22" i="23"/>
  <c r="A23" i="23"/>
  <c r="B23" i="23"/>
  <c r="C23" i="23"/>
  <c r="A35" i="23"/>
  <c r="A37" i="23"/>
  <c r="H6" i="22"/>
  <c r="H7" i="22"/>
  <c r="C9" i="22"/>
  <c r="E9" i="22"/>
  <c r="C11" i="22"/>
  <c r="E11" i="22"/>
  <c r="H12" i="22"/>
  <c r="A12" i="22" s="1"/>
  <c r="H13" i="22"/>
  <c r="I13" i="22" s="1"/>
  <c r="H14" i="22"/>
  <c r="A14" i="22" s="1"/>
  <c r="C15" i="22"/>
  <c r="E15" i="22"/>
  <c r="G15" i="22"/>
  <c r="H21" i="22"/>
  <c r="A21" i="22" s="1"/>
  <c r="E28" i="21"/>
  <c r="H28" i="21"/>
  <c r="E29" i="21"/>
  <c r="H29" i="21"/>
  <c r="H30" i="21"/>
  <c r="H31" i="21"/>
  <c r="H32" i="21"/>
  <c r="H33" i="21"/>
  <c r="H34" i="21"/>
  <c r="H35" i="21"/>
  <c r="H36" i="21"/>
  <c r="H37" i="21"/>
  <c r="H38" i="21"/>
  <c r="H39" i="21"/>
  <c r="E40" i="21"/>
  <c r="H42" i="21"/>
  <c r="C29" i="19"/>
  <c r="C30" i="19" s="1"/>
  <c r="H32" i="19"/>
  <c r="D32" i="19"/>
  <c r="I31" i="19"/>
  <c r="C32" i="19"/>
  <c r="C36" i="19" s="1"/>
  <c r="G12" i="20"/>
  <c r="G15" i="20" s="1"/>
  <c r="G30" i="20" s="1"/>
  <c r="G13" i="20"/>
  <c r="G14" i="20"/>
  <c r="C15" i="20"/>
  <c r="C30" i="20" s="1"/>
  <c r="E15" i="20"/>
  <c r="E30" i="20" s="1"/>
  <c r="T15" i="20"/>
  <c r="T30" i="20" s="1"/>
  <c r="C16" i="20"/>
  <c r="E16" i="20"/>
  <c r="G17" i="20"/>
  <c r="T16" i="20"/>
  <c r="C32" i="20"/>
  <c r="C31" i="20"/>
  <c r="C33" i="20" s="1"/>
  <c r="E32" i="20"/>
  <c r="E31" i="20"/>
  <c r="E33" i="20"/>
  <c r="E35" i="20"/>
  <c r="G19" i="20"/>
  <c r="G20" i="20"/>
  <c r="G21" i="20"/>
  <c r="G23" i="20"/>
  <c r="G26" i="20"/>
  <c r="C28" i="20"/>
  <c r="E28" i="20"/>
  <c r="T28" i="20"/>
  <c r="C29" i="20"/>
  <c r="E29" i="20"/>
  <c r="G29" i="20"/>
  <c r="T29" i="20"/>
  <c r="T31" i="20"/>
  <c r="T33" i="20"/>
  <c r="T36" i="20" s="1"/>
  <c r="T39" i="20" s="1"/>
  <c r="T18" i="20" s="1"/>
  <c r="T22" i="20" s="1"/>
  <c r="T32" i="20"/>
  <c r="C35" i="20"/>
  <c r="T35" i="20"/>
  <c r="C38" i="20"/>
  <c r="C37" i="20" s="1"/>
  <c r="E38" i="20"/>
  <c r="E37" i="20" s="1"/>
  <c r="T38" i="20"/>
  <c r="T48" i="20" s="1"/>
  <c r="I25" i="19"/>
  <c r="G30" i="19"/>
  <c r="E33" i="19"/>
  <c r="E34" i="19"/>
  <c r="E35" i="19"/>
  <c r="C41" i="19"/>
  <c r="E42" i="19"/>
  <c r="E43" i="19"/>
  <c r="C49" i="19"/>
  <c r="B60" i="19"/>
  <c r="E60" i="19"/>
  <c r="I60" i="19"/>
  <c r="E61" i="19"/>
  <c r="I61" i="19"/>
  <c r="E62" i="19"/>
  <c r="I62" i="19"/>
  <c r="C32" i="4"/>
  <c r="C45" i="4"/>
  <c r="C46" i="4"/>
  <c r="C47" i="4"/>
  <c r="C35" i="4"/>
  <c r="C36" i="4"/>
  <c r="C37" i="4"/>
  <c r="C6" i="4"/>
  <c r="C22" i="4"/>
  <c r="C33" i="4"/>
  <c r="C34" i="4"/>
  <c r="C38" i="4"/>
  <c r="C39" i="4"/>
  <c r="C40" i="4"/>
  <c r="C41" i="4"/>
  <c r="C42" i="4"/>
  <c r="C43" i="4"/>
  <c r="C44" i="4"/>
  <c r="D47" i="4"/>
  <c r="F47" i="4"/>
  <c r="D46" i="4"/>
  <c r="F46" i="4"/>
  <c r="D45" i="4"/>
  <c r="F45" i="4"/>
  <c r="D44" i="4"/>
  <c r="F44" i="4"/>
  <c r="D43" i="4"/>
  <c r="F43" i="4"/>
  <c r="D42" i="4"/>
  <c r="D41" i="4"/>
  <c r="D40" i="4"/>
  <c r="D39" i="4"/>
  <c r="D38" i="4"/>
  <c r="D37" i="4"/>
  <c r="D36" i="4"/>
  <c r="D35" i="4"/>
  <c r="D34" i="4"/>
  <c r="D33" i="4"/>
  <c r="D32" i="4"/>
  <c r="D6" i="4"/>
  <c r="F6" i="4"/>
  <c r="C19" i="11"/>
  <c r="C21" i="11"/>
  <c r="C39" i="11" s="1"/>
  <c r="C45" i="11" s="1"/>
  <c r="G45" i="11" s="1"/>
  <c r="C15" i="11"/>
  <c r="G39" i="11"/>
  <c r="H11" i="18"/>
  <c r="H13" i="18"/>
  <c r="H15" i="18"/>
  <c r="H17" i="18"/>
  <c r="H19" i="18"/>
  <c r="H21" i="18"/>
  <c r="H27" i="18"/>
  <c r="E25" i="18"/>
  <c r="E30" i="18" s="1"/>
  <c r="D25" i="18"/>
  <c r="D30" i="18" s="1"/>
  <c r="F25" i="18"/>
  <c r="F30" i="18" s="1"/>
  <c r="G25" i="18"/>
  <c r="G30" i="18" s="1"/>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42" i="4"/>
  <c r="F41" i="4"/>
  <c r="F40" i="4"/>
  <c r="F39" i="4"/>
  <c r="G39" i="4" s="1"/>
  <c r="I39" i="4" s="1"/>
  <c r="F38" i="4"/>
  <c r="F37" i="4"/>
  <c r="F36" i="4"/>
  <c r="F35" i="4"/>
  <c r="G35" i="4" s="1"/>
  <c r="I35" i="4" s="1"/>
  <c r="F34" i="4"/>
  <c r="F33" i="4"/>
  <c r="F32" i="4"/>
  <c r="C21" i="4"/>
  <c r="C20" i="4"/>
  <c r="A9" i="9"/>
  <c r="G15" i="11"/>
  <c r="E32" i="19"/>
  <c r="B15" i="19" s="1"/>
  <c r="I21" i="22"/>
  <c r="I14" i="22"/>
  <c r="I12" i="22"/>
  <c r="I15" i="22" l="1"/>
  <c r="H9" i="22"/>
  <c r="A38" i="23"/>
  <c r="A40" i="23" s="1"/>
  <c r="D40" i="23" s="1"/>
  <c r="D31" i="23" s="1"/>
  <c r="D32" i="23" s="1"/>
  <c r="E36" i="19"/>
  <c r="G32" i="4"/>
  <c r="I32" i="4" s="1"/>
  <c r="G36" i="4"/>
  <c r="I36" i="4" s="1"/>
  <c r="G40" i="4"/>
  <c r="I40" i="4" s="1"/>
  <c r="G16" i="20"/>
  <c r="G32" i="19"/>
  <c r="F5" i="6"/>
  <c r="H41" i="21"/>
  <c r="G43" i="4"/>
  <c r="I43" i="4" s="1"/>
  <c r="G6" i="4"/>
  <c r="I6" i="4" s="1"/>
  <c r="T37" i="20"/>
  <c r="D23" i="23"/>
  <c r="H25" i="18"/>
  <c r="J15" i="18" s="1"/>
  <c r="K15" i="18" s="1"/>
  <c r="G33" i="4"/>
  <c r="I33" i="4" s="1"/>
  <c r="G37" i="4"/>
  <c r="I37" i="4" s="1"/>
  <c r="I30" i="4" s="1"/>
  <c r="G41" i="4"/>
  <c r="I41" i="4" s="1"/>
  <c r="G34" i="4"/>
  <c r="I34" i="4" s="1"/>
  <c r="G46" i="4"/>
  <c r="I46" i="4" s="1"/>
  <c r="E41" i="19"/>
  <c r="Q29" i="19"/>
  <c r="Q30" i="19" s="1"/>
  <c r="C48" i="20"/>
  <c r="E36" i="20"/>
  <c r="E39" i="20" s="1"/>
  <c r="E18" i="20" s="1"/>
  <c r="E22" i="20" s="1"/>
  <c r="D16" i="23"/>
  <c r="G43" i="11"/>
  <c r="G44" i="4"/>
  <c r="I44" i="4" s="1"/>
  <c r="G42" i="4"/>
  <c r="I42" i="4" s="1"/>
  <c r="G38" i="4"/>
  <c r="I38" i="4" s="1"/>
  <c r="G47" i="4"/>
  <c r="I47" i="4" s="1"/>
  <c r="G45" i="4"/>
  <c r="I45" i="4" s="1"/>
  <c r="E29" i="19"/>
  <c r="D34" i="23"/>
  <c r="J41" i="19"/>
  <c r="B13" i="19" s="1"/>
  <c r="B61" i="19" s="1"/>
  <c r="F61" i="19"/>
  <c r="H61" i="19" s="1"/>
  <c r="F60" i="19"/>
  <c r="H60" i="19" s="1"/>
  <c r="C51" i="19"/>
  <c r="C36" i="20"/>
  <c r="C39" i="20" s="1"/>
  <c r="C18" i="20" s="1"/>
  <c r="R29" i="19"/>
  <c r="H30" i="19"/>
  <c r="E30" i="19"/>
  <c r="G23" i="22"/>
  <c r="G22" i="22"/>
  <c r="D12" i="22"/>
  <c r="H8" i="22"/>
  <c r="C23" i="22"/>
  <c r="C25" i="22" s="1"/>
  <c r="E23" i="22"/>
  <c r="E25" i="22" s="1"/>
  <c r="D17" i="23"/>
  <c r="D18" i="23" s="1"/>
  <c r="D24" i="23" s="1"/>
  <c r="E48" i="20"/>
  <c r="Q31" i="19"/>
  <c r="C10" i="22"/>
  <c r="F62" i="19"/>
  <c r="H62" i="19" s="1"/>
  <c r="A13" i="22"/>
  <c r="E10" i="22"/>
  <c r="H15" i="22"/>
  <c r="B14" i="19"/>
  <c r="B62" i="19" s="1"/>
  <c r="D36" i="23" l="1"/>
  <c r="J17" i="18"/>
  <c r="K17" i="18" s="1"/>
  <c r="J21" i="18"/>
  <c r="K21" i="18" s="1"/>
  <c r="H30" i="18"/>
  <c r="J11" i="18"/>
  <c r="K11" i="18" s="1"/>
  <c r="J13" i="18"/>
  <c r="K13" i="18" s="1"/>
  <c r="J19" i="18"/>
  <c r="K19" i="18" s="1"/>
  <c r="D33" i="23"/>
  <c r="D35" i="23" s="1"/>
  <c r="D37" i="23" s="1"/>
  <c r="D38" i="23" s="1"/>
  <c r="D39" i="23" s="1"/>
  <c r="D13" i="22"/>
  <c r="F13" i="22" s="1"/>
  <c r="F12" i="22"/>
  <c r="D14" i="22"/>
  <c r="F14" i="22" s="1"/>
  <c r="G18" i="20"/>
  <c r="G22" i="20" s="1"/>
  <c r="C22" i="20"/>
  <c r="R30" i="19"/>
  <c r="R31" i="19"/>
  <c r="B24" i="18" l="1"/>
  <c r="D15" i="22"/>
  <c r="C17" i="22" s="1"/>
  <c r="C20" i="22" s="1"/>
  <c r="F15" i="22"/>
  <c r="E17" i="22" s="1"/>
  <c r="E20" i="22" s="1"/>
  <c r="D21" i="22" l="1"/>
  <c r="C24" i="22" s="1"/>
  <c r="C27" i="22" s="1"/>
  <c r="F21" i="22" l="1"/>
  <c r="C18" i="22"/>
  <c r="C19" i="22" s="1"/>
  <c r="E18" i="22"/>
  <c r="E19" i="22" s="1"/>
  <c r="E24" i="22"/>
  <c r="E27" i="22" s="1"/>
  <c r="I27" i="22" s="1"/>
  <c r="I18" i="22" l="1"/>
  <c r="I19" i="22" s="1"/>
</calcChain>
</file>

<file path=xl/sharedStrings.xml><?xml version="1.0" encoding="utf-8"?>
<sst xmlns="http://schemas.openxmlformats.org/spreadsheetml/2006/main" count="627" uniqueCount="439">
  <si>
    <t>Department:</t>
  </si>
  <si>
    <t>Project:</t>
  </si>
  <si>
    <t>Institution:</t>
  </si>
  <si>
    <t>Fiscal Year:</t>
  </si>
  <si>
    <t>Capital Maintenance</t>
  </si>
  <si>
    <t>New</t>
  </si>
  <si>
    <t>Renovation</t>
  </si>
  <si>
    <t>Gross Sq.Ft.</t>
  </si>
  <si>
    <t>Net Sq.Ft.</t>
  </si>
  <si>
    <t>Cost/Sq.Ft.</t>
  </si>
  <si>
    <t>Project Description:</t>
  </si>
  <si>
    <t>Total Project</t>
  </si>
  <si>
    <t>Allocation</t>
  </si>
  <si>
    <t>Estimated Construction Cost:</t>
  </si>
  <si>
    <t>Building Construction</t>
  </si>
  <si>
    <t>Site &amp; Utilities</t>
  </si>
  <si>
    <t>Built-in Equipment</t>
  </si>
  <si>
    <t>Contingency:</t>
  </si>
  <si>
    <t>M.A.C.C.</t>
  </si>
  <si>
    <t>Fee:</t>
  </si>
  <si>
    <t>Movable Equipment</t>
  </si>
  <si>
    <t>Total Cost</t>
  </si>
  <si>
    <t>STATE funds</t>
  </si>
  <si>
    <t>FEDERAL funds</t>
  </si>
  <si>
    <t>Local and Institutional Funds</t>
  </si>
  <si>
    <t>Bid Target</t>
  </si>
  <si>
    <t>percent</t>
  </si>
  <si>
    <t>MACC to use in deriving the fee percentage</t>
  </si>
  <si>
    <t>MACC to use in multiplying out the formula</t>
  </si>
  <si>
    <t>Fill in "N" for New or "R" for Renovation</t>
  </si>
  <si>
    <t>Fill in the percent of services.  See list at right.</t>
  </si>
  <si>
    <t>Schematic</t>
  </si>
  <si>
    <t>Design Development</t>
  </si>
  <si>
    <t>Construction Documents</t>
  </si>
  <si>
    <t>Bidding</t>
  </si>
  <si>
    <t>Construction</t>
  </si>
  <si>
    <t>Close Out</t>
  </si>
  <si>
    <t>N</t>
  </si>
  <si>
    <t>Percent</t>
  </si>
  <si>
    <t>Phase</t>
  </si>
  <si>
    <t>Program</t>
  </si>
  <si>
    <t>What</t>
  </si>
  <si>
    <t>MACC for Log</t>
  </si>
  <si>
    <t>Fee Percent</t>
  </si>
  <si>
    <t>MACC for Calc</t>
  </si>
  <si>
    <t>Mult</t>
  </si>
  <si>
    <t>Base Fee</t>
  </si>
  <si>
    <t>Fee Amount</t>
  </si>
  <si>
    <t>% Svc</t>
  </si>
  <si>
    <t>N/R</t>
  </si>
  <si>
    <t>Provide some sort of distinct name for the line</t>
  </si>
  <si>
    <t>Description</t>
  </si>
  <si>
    <t>Life</t>
  </si>
  <si>
    <t>Qty</t>
  </si>
  <si>
    <t>Unit Cost</t>
  </si>
  <si>
    <t>Schedule of Movable Equipment</t>
  </si>
  <si>
    <t>Tennessee Board of Regents</t>
  </si>
  <si>
    <t>Net Assignable Square Feet</t>
  </si>
  <si>
    <t>Priority Formula points</t>
  </si>
  <si>
    <t>space description</t>
  </si>
  <si>
    <t>Total</t>
  </si>
  <si>
    <t>Tabulation of Affected Space</t>
  </si>
  <si>
    <t>Amount</t>
  </si>
  <si>
    <t>Non-Appropriated Category</t>
  </si>
  <si>
    <t>Specifics of Source</t>
  </si>
  <si>
    <t>Land Sale Proceeds</t>
  </si>
  <si>
    <t>Student Fees</t>
  </si>
  <si>
    <t>Access Fees</t>
  </si>
  <si>
    <t>Gifts</t>
  </si>
  <si>
    <t>Local Government</t>
  </si>
  <si>
    <t>Federal Funds</t>
  </si>
  <si>
    <t>T S S B A</t>
  </si>
  <si>
    <t>This sheet is used to accumulate several fee calculations together.</t>
  </si>
  <si>
    <t>copy this cell to the FeeCalc row for pre-1996 fee 35/LogP</t>
  </si>
  <si>
    <t>Project Support Documentation</t>
  </si>
  <si>
    <t>A.</t>
  </si>
  <si>
    <t>Program Objectives:</t>
  </si>
  <si>
    <t>B.</t>
  </si>
  <si>
    <t>Evidence of Need:</t>
  </si>
  <si>
    <t>C.</t>
  </si>
  <si>
    <t>Historical Profile:</t>
  </si>
  <si>
    <t>D.</t>
  </si>
  <si>
    <t>Related Requirements:</t>
  </si>
  <si>
    <t>E.</t>
  </si>
  <si>
    <t>Summary Results and Date of Physical Facilities Survey:</t>
  </si>
  <si>
    <t>Regular Salaries:</t>
  </si>
  <si>
    <t>Longevity:</t>
  </si>
  <si>
    <t>Overtime:</t>
  </si>
  <si>
    <t>Benefits:</t>
  </si>
  <si>
    <t>Personnel Total:</t>
  </si>
  <si>
    <t>Travel:</t>
  </si>
  <si>
    <t>Utilities and Fuel:</t>
  </si>
  <si>
    <t>Communications:</t>
  </si>
  <si>
    <t>Maintenance:</t>
  </si>
  <si>
    <t>Prof Svcs &amp; Dues:</t>
  </si>
  <si>
    <t>Printg &amp; Duplicg:</t>
  </si>
  <si>
    <t>Supplies:</t>
  </si>
  <si>
    <t>Rentals &amp; Insurance:</t>
  </si>
  <si>
    <t>Motor Veh. Oper.:</t>
  </si>
  <si>
    <t>Awards &amp; Indem.:</t>
  </si>
  <si>
    <t>Grants &amp; Subsid.:</t>
  </si>
  <si>
    <t>Unclassified:</t>
  </si>
  <si>
    <t>Stores for Resale:</t>
  </si>
  <si>
    <t>Equipment:</t>
  </si>
  <si>
    <t>Land:</t>
  </si>
  <si>
    <t>Buildings:</t>
  </si>
  <si>
    <t>Discounts Lost:</t>
  </si>
  <si>
    <t>Debt Retirement:</t>
  </si>
  <si>
    <t>Debt Interest:</t>
  </si>
  <si>
    <t>Trustee Fees:</t>
  </si>
  <si>
    <t>Other Total:</t>
  </si>
  <si>
    <t>Telephone:</t>
  </si>
  <si>
    <t>Positions:</t>
  </si>
  <si>
    <t>Full-Time:</t>
  </si>
  <si>
    <t>Part-Time:</t>
  </si>
  <si>
    <t>Seasonal:</t>
  </si>
  <si>
    <t>Total Positions:</t>
  </si>
  <si>
    <t>State Appropriations:</t>
  </si>
  <si>
    <t>Federal revenue:</t>
  </si>
  <si>
    <t>Counties:</t>
  </si>
  <si>
    <t>Cities:</t>
  </si>
  <si>
    <t>Current Services:</t>
  </si>
  <si>
    <t>Reserves:</t>
  </si>
  <si>
    <t>Sub-total:</t>
  </si>
  <si>
    <t>Revenues to defray costs:</t>
  </si>
  <si>
    <t>Total Expense:</t>
  </si>
  <si>
    <t>Total Revenue:</t>
  </si>
  <si>
    <t>First-Year Operating Costs</t>
  </si>
  <si>
    <t>Non-Government:</t>
  </si>
  <si>
    <t>Inter-Deptartmental:</t>
  </si>
  <si>
    <t>Highway Constr.:</t>
  </si>
  <si>
    <r>
      <t>Institution:</t>
    </r>
    <r>
      <rPr>
        <sz val="10"/>
        <rFont val="Times New Roman"/>
        <family val="1"/>
      </rPr>
      <t xml:space="preserve"> </t>
    </r>
  </si>
  <si>
    <r>
      <t>Project:</t>
    </r>
    <r>
      <rPr>
        <sz val="10"/>
        <rFont val="Times New Roman"/>
        <family val="1"/>
      </rPr>
      <t xml:space="preserve">  </t>
    </r>
  </si>
  <si>
    <t>Funding Analysis for Project Disclosure</t>
  </si>
  <si>
    <t>If you're typing where it ain't blue, you shouldn't be.</t>
  </si>
  <si>
    <t>City/County:</t>
  </si>
  <si>
    <t>In cell D6, type in the City and County</t>
  </si>
  <si>
    <t>leave this row blank</t>
  </si>
  <si>
    <t>Capital Outlay</t>
  </si>
  <si>
    <t>Under "New" and "Renovation, fill in amounts</t>
  </si>
  <si>
    <t>Designer Required</t>
  </si>
  <si>
    <t>In cell B19, type a description of the project</t>
  </si>
  <si>
    <t>This estimate will calculate automatically</t>
  </si>
  <si>
    <t>In all rows, "Allocation" will equal "Total Project" unless you type in differently</t>
  </si>
  <si>
    <t>Fill in amount(s) for Bldg, Site, and BIE</t>
  </si>
  <si>
    <t>Bid Target will calculate automatically</t>
  </si>
  <si>
    <t>Contingency and percentages will calculate automatically</t>
  </si>
  <si>
    <t>Fill in amount(s) for MACC (round to whole thousand)</t>
  </si>
  <si>
    <t>In cell I32, type "New" or "Renovation", as apply.  Fee will calculate automatically unless overtyped.</t>
  </si>
  <si>
    <t>Fill in amounts for MovEquip and others.</t>
  </si>
  <si>
    <t>In cell F34, fill in a 1st-other caption, if used.</t>
  </si>
  <si>
    <t>In cell F35, fill in a 2nd-other caption, if used.</t>
  </si>
  <si>
    <t>Admin &amp; Misc will calculate automatically</t>
  </si>
  <si>
    <t>Fill in amount(s) for Total (round to whole thousand)</t>
  </si>
  <si>
    <t>Sources of Available Funding:</t>
  </si>
  <si>
    <t>fund year</t>
  </si>
  <si>
    <t>description</t>
  </si>
  <si>
    <t>In column E, fill in amount</t>
  </si>
  <si>
    <t>In column F, fill in fund year, if applicable</t>
  </si>
  <si>
    <t>In column G, fill in fund description</t>
  </si>
  <si>
    <t>SBC Action:</t>
  </si>
  <si>
    <t>Designer:</t>
  </si>
  <si>
    <t>If  NOT using regional consultant, delete contents of cell D57.</t>
  </si>
  <si>
    <t>You should only type where the font color is blue,</t>
  </si>
  <si>
    <t>What to identify under "specifics of source"</t>
  </si>
  <si>
    <t>usually, no further description necessary</t>
  </si>
  <si>
    <t>property sold</t>
  </si>
  <si>
    <t>specific fee (technology, roads &amp; parking, etc.)</t>
  </si>
  <si>
    <t>whether general "Activity" fees or other classifications</t>
  </si>
  <si>
    <t>donor(s)</t>
  </si>
  <si>
    <t>name of governmental entity</t>
  </si>
  <si>
    <t>federal source agency and grant type</t>
  </si>
  <si>
    <t>source for debt service</t>
  </si>
  <si>
    <t>specific revenue source (rents, cafeteria, parking fees, etc.)</t>
  </si>
  <si>
    <t>Address primarily the end use of the project, leaving the project scope description for the DB70 or SBC-1 form.</t>
  </si>
  <si>
    <t xml:space="preserve">Describe the deficiency being remedied by the project, whether it be lack of space to serve growing demand, broken systems needing repair, etc. </t>
  </si>
  <si>
    <t>Give history of the facility and program.  On existing structures, specify dates of original construction, additions, renovations, reroofing, etc.</t>
  </si>
  <si>
    <t>Explain necessary actions not included in the project.</t>
  </si>
  <si>
    <t>Functionality and Quality of existing space is:</t>
  </si>
  <si>
    <t>1 - Non-functional or non-existent</t>
  </si>
  <si>
    <t>2 - Operational but seriously deficient</t>
  </si>
  <si>
    <t>4 - Operational but inconvenient</t>
  </si>
  <si>
    <t>3 - Operational but deficient</t>
  </si>
  <si>
    <t>in-between</t>
  </si>
  <si>
    <t>Put an "X" in one of the boxes of column B, as a broad rating.</t>
  </si>
  <si>
    <t>Survey date:</t>
  </si>
  <si>
    <t>In cell F51, add any descriptive comments.</t>
  </si>
  <si>
    <t>Survey score:</t>
  </si>
  <si>
    <t>In cell I50, indicate date of latest survey.</t>
  </si>
  <si>
    <t>In cell G50, indicate score from latest survey.</t>
  </si>
  <si>
    <t>In cell D4, type in the institution name</t>
  </si>
  <si>
    <t>In cell D5, type in the building name and work to be done</t>
  </si>
  <si>
    <t>Demolition</t>
  </si>
  <si>
    <t>New Construction</t>
  </si>
  <si>
    <t>Sub-Total Net Assignable:</t>
  </si>
  <si>
    <t>plus Non-Assignable:</t>
  </si>
  <si>
    <t>Total Gross:</t>
  </si>
  <si>
    <t>Net Increase</t>
  </si>
  <si>
    <t>Former Use</t>
  </si>
  <si>
    <t>New Use</t>
  </si>
  <si>
    <t>(cell H29)</t>
  </si>
  <si>
    <t>Component</t>
  </si>
  <si>
    <t>Score</t>
  </si>
  <si>
    <t xml:space="preserve">second other                                                   </t>
  </si>
  <si>
    <t xml:space="preserve">first other                                                   </t>
  </si>
  <si>
    <t>Multi-Part</t>
  </si>
  <si>
    <t>Fixed</t>
  </si>
  <si>
    <t>Administration &amp; Miscellaneous</t>
  </si>
  <si>
    <t>Utilities base rate:</t>
  </si>
  <si>
    <t>Maintenance base rate:</t>
  </si>
  <si>
    <t>New square footage:</t>
  </si>
  <si>
    <t>Pre-Planning</t>
  </si>
  <si>
    <t>Full Planning</t>
  </si>
  <si>
    <t>Complete Basic Services</t>
  </si>
  <si>
    <t>The actual sheet for your calculations begins below.</t>
  </si>
  <si>
    <t>sample</t>
  </si>
  <si>
    <r>
      <t>Multiplier.</t>
    </r>
    <r>
      <rPr>
        <sz val="9"/>
        <rFont val="Times New Roman"/>
        <family val="1"/>
      </rPr>
      <t xml:space="preserve"> Automatically 1.00 for "N", 1.25 for "R".</t>
    </r>
  </si>
  <si>
    <r>
      <t>Base Fee.</t>
    </r>
    <r>
      <rPr>
        <sz val="9"/>
        <rFont val="Times New Roman"/>
        <family val="1"/>
      </rPr>
      <t xml:space="preserve"> Math is embedded.</t>
    </r>
  </si>
  <si>
    <r>
      <t>Fee Amount.</t>
    </r>
    <r>
      <rPr>
        <sz val="9"/>
        <rFont val="Times New Roman"/>
        <family val="1"/>
      </rPr>
      <t xml:space="preserve"> Math is embedded.</t>
    </r>
  </si>
  <si>
    <r>
      <t>Fee Percent.</t>
    </r>
    <r>
      <rPr>
        <sz val="9"/>
        <rFont val="Times New Roman"/>
        <family val="1"/>
      </rPr>
      <t xml:space="preserve"> Math is embedded.</t>
    </r>
  </si>
  <si>
    <t>Red cells have embedded math.</t>
  </si>
  <si>
    <t>Leave them alone to calculate automatically.</t>
  </si>
  <si>
    <t>except for fixed fee amounts, in which case</t>
  </si>
  <si>
    <t>in the "N/R" column, type "F" and make the font color blue.</t>
  </si>
  <si>
    <t>sum of the parts shown below, rounded down to a whole dollar =</t>
  </si>
  <si>
    <t>copy this cell to the FeeCalc row for post-1996 fee to 2007 27/LogP-2</t>
  </si>
  <si>
    <t>standard rows include the 2007 fee 35/LogP-1.15</t>
  </si>
  <si>
    <t>Designer Fee Calculations - New Fee for 2007</t>
  </si>
  <si>
    <t>DB70 form - Project Request</t>
  </si>
  <si>
    <t>At far left, put capital X in applicable boxes</t>
  </si>
  <si>
    <t>Disclosure</t>
  </si>
  <si>
    <t>Target</t>
  </si>
  <si>
    <t>+5%=</t>
  </si>
  <si>
    <t>+10%=</t>
  </si>
  <si>
    <t>Funding Request:</t>
  </si>
  <si>
    <t>THIS REQUEST</t>
  </si>
  <si>
    <t>State funds automatically equals the difference between Row 37 Total Cost and the sum of rows below</t>
  </si>
  <si>
    <t>In column C, fill in total eventual funding desired (existing, this request, and future)</t>
  </si>
  <si>
    <t>In column E, fill in amounts to be added this year, and provide details on the "FundData" sheet</t>
  </si>
  <si>
    <t>already approved for</t>
  </si>
  <si>
    <t>If this is an existing SBC project, list amounts that have already been approved.</t>
  </si>
  <si>
    <t>existing SBC project</t>
  </si>
  <si>
    <t>plus This Request</t>
  </si>
  <si>
    <t>If an existing project, SBC Project No.:</t>
  </si>
  <si>
    <t>n/a</t>
  </si>
  <si>
    <t>In cell H54 or H55, fill in SBC project number, if applicable.</t>
  </si>
  <si>
    <t>t b a</t>
  </si>
  <si>
    <t>O</t>
  </si>
  <si>
    <t>If there is a "&gt;" in column D</t>
  </si>
  <si>
    <t>M</t>
  </si>
  <si>
    <t>copy cells C through I</t>
  </si>
  <si>
    <t>D</t>
  </si>
  <si>
    <t>and "paste special" the "values" into the DB71</t>
  </si>
  <si>
    <t>Multi-Phase Project Grouper</t>
  </si>
  <si>
    <t>Fill in only where the font color is blue.</t>
  </si>
  <si>
    <t>to show a project in multiple phases and as a total project</t>
  </si>
  <si>
    <t>To add columns, remove the sheet protection,</t>
  </si>
  <si>
    <t>select colmns D and E, copy, then insert copied cells.</t>
  </si>
  <si>
    <t>Budget</t>
  </si>
  <si>
    <t>Phase 1</t>
  </si>
  <si>
    <t>+</t>
  </si>
  <si>
    <t>Phase 2</t>
  </si>
  <si>
    <t>=</t>
  </si>
  <si>
    <t>Using old formula</t>
  </si>
  <si>
    <t>Line Items</t>
  </si>
  <si>
    <t>sub-name</t>
  </si>
  <si>
    <t>Project</t>
  </si>
  <si>
    <t>Buildings</t>
  </si>
  <si>
    <t>Budget Line Items</t>
  </si>
  <si>
    <t>Sitework</t>
  </si>
  <si>
    <t>Built-in Equip</t>
  </si>
  <si>
    <t>TARGET</t>
  </si>
  <si>
    <t>Contingency</t>
  </si>
  <si>
    <t>MACC</t>
  </si>
  <si>
    <t>Defaults to the fee calculation below.</t>
  </si>
  <si>
    <t>Design Fee</t>
  </si>
  <si>
    <t>Movable Equip</t>
  </si>
  <si>
    <t xml:space="preserve">first other          </t>
  </si>
  <si>
    <t>If using 1st or 2nd others, provide captions</t>
  </si>
  <si>
    <t xml:space="preserve">second other          </t>
  </si>
  <si>
    <t>Miscellaneous</t>
  </si>
  <si>
    <t>TOTAL</t>
  </si>
  <si>
    <t>bldg square footage</t>
  </si>
  <si>
    <t>$ / s.f.</t>
  </si>
  <si>
    <t>$ / s.f. estimate</t>
  </si>
  <si>
    <t>resulting estimate</t>
  </si>
  <si>
    <t>Put a rounded version of this result in the "buildings" line item.</t>
  </si>
  <si>
    <t>This is an adjusted value based on your "buildings" line item.</t>
  </si>
  <si>
    <t>Contingency Pct</t>
  </si>
  <si>
    <t>Design Fee Calculation</t>
  </si>
  <si>
    <t>This will determine the fee percentage.  It defaults to MACC.  You can overtype.</t>
  </si>
  <si>
    <t>MACC for Mix</t>
  </si>
  <si>
    <t>This will be used to multiply the fee out.  It default to MACC for Log.  You can overtype.</t>
  </si>
  <si>
    <t>35/LogP-1.15 Fee Rate</t>
  </si>
  <si>
    <t>This is the actual math.</t>
  </si>
  <si>
    <t>Fee Rate</t>
  </si>
  <si>
    <t>This cell is the only one different.</t>
  </si>
  <si>
    <t>"New" or "Renovation"</t>
  </si>
  <si>
    <t>Replace "Renovation" with "New" if new.</t>
  </si>
  <si>
    <t>New/Reno word</t>
  </si>
  <si>
    <t>New/Reno Multiplier</t>
  </si>
  <si>
    <t>This will automatically respond to the cell above.</t>
  </si>
  <si>
    <t>New/Reno Multi</t>
  </si>
  <si>
    <t>Base Design Fee</t>
  </si>
  <si>
    <t>This will calculate the 100% fee.</t>
  </si>
  <si>
    <t>Service Phases</t>
  </si>
  <si>
    <t>Percent of service</t>
  </si>
  <si>
    <t>This will sum the portions below.</t>
  </si>
  <si>
    <t>Basic Design Phases:</t>
  </si>
  <si>
    <t>Fee percent per Phase</t>
  </si>
  <si>
    <t>Basic Design Phases</t>
  </si>
  <si>
    <t>Delete the percentage values for the phases not being included.</t>
  </si>
  <si>
    <t>Delete the</t>
  </si>
  <si>
    <t>percentage</t>
  </si>
  <si>
    <t>values at</t>
  </si>
  <si>
    <t>left for</t>
  </si>
  <si>
    <t>Phases of</t>
  </si>
  <si>
    <t>Basic Services</t>
  </si>
  <si>
    <t>to exclude.</t>
  </si>
  <si>
    <t>If not 40%, 70%, or 100%</t>
  </si>
  <si>
    <t>Fill in a brief caption of the extent of services, if not a standard portion.</t>
  </si>
  <si>
    <t>Bond Questionnaire</t>
  </si>
  <si>
    <t>1.</t>
  </si>
  <si>
    <t>Intended Use:</t>
  </si>
  <si>
    <t>In your own words, state the intended use of the project (public use, office space, restricted use, etc.)</t>
  </si>
  <si>
    <t>The project will provide educational and general space for public use.</t>
  </si>
  <si>
    <t>Broad description of use.  If the project is non-space (utilities, reroofing, etc.) describe the space served by the project.</t>
  </si>
  <si>
    <t>2.</t>
  </si>
  <si>
    <t>Operator:</t>
  </si>
  <si>
    <t>Who will be the operator of the project upon completion (state agency, private contractor, non-profit organization, etc.)</t>
  </si>
  <si>
    <t>The facility will be operated under the aegis of the Tennessee Board of Regents by the above-named Institution.</t>
  </si>
  <si>
    <t>Normally, the existing text is adequate, unless the space will be leased or operated by a vendor/contractor.</t>
  </si>
  <si>
    <t>3.</t>
  </si>
  <si>
    <t>Users:</t>
  </si>
  <si>
    <t>Who are the intended users of the project (general public, prisoners, students, public employees, etc.)</t>
  </si>
  <si>
    <t>Principal users will be public employees of the State University and Community College System of Tennessee and students pursuing academic credit within its curricula.</t>
  </si>
  <si>
    <t>Normally, the existing text is adequate, unless the space will be leased or frequently used by others in the local community.</t>
  </si>
  <si>
    <t>4.</t>
  </si>
  <si>
    <t>Contracts:</t>
  </si>
  <si>
    <t>Describe any leases, incentive payment contracts, or management contracts to be entered into in connection with the operation of the completed project.  Indicate the portion of the project to which contracts relate, as well as the anticiated length and pa</t>
  </si>
  <si>
    <t>None anticipated.</t>
  </si>
  <si>
    <t>Only a broad, general description required.</t>
  </si>
  <si>
    <t>5.</t>
  </si>
  <si>
    <t>Loans:</t>
  </si>
  <si>
    <t>Will any debt proceeds be used to make or finance loans to any private entity ?   If so, indicate the amounts of such loans, the length and payment terms.</t>
  </si>
  <si>
    <t>No.</t>
  </si>
  <si>
    <t>6.</t>
  </si>
  <si>
    <t>Income:</t>
  </si>
  <si>
    <t>Indicate any expected payments (direct or indirect) to be made by non-governmental entities, separately, and in the aggregate, to the state or any other government entity, with respect to the project.</t>
  </si>
  <si>
    <t>None.</t>
  </si>
  <si>
    <t>7.</t>
  </si>
  <si>
    <t>Private Use:</t>
  </si>
  <si>
    <t>Indicate whether any of the following activities will take place at the project.  Indicate whether the activities are operated by a private entity or will indirectly benefit a private entity.  Include all incidental private uses.  For each direct or indir</t>
  </si>
  <si>
    <t>Number</t>
  </si>
  <si>
    <t>Square Footage</t>
  </si>
  <si>
    <t>Vendor</t>
  </si>
  <si>
    <t>Vending machines:</t>
  </si>
  <si>
    <t>Square Footage will calculate automatically for Vending Machines at 50sf/unit and Pay Phones at 10sf/unit</t>
  </si>
  <si>
    <t>Newsstands:</t>
  </si>
  <si>
    <t>Place an "X" in the "Vendor" column fo rthose spaces that will be operated by a vendor.</t>
  </si>
  <si>
    <t>Pharmacies:</t>
  </si>
  <si>
    <t>Bookstores:</t>
  </si>
  <si>
    <t>Laundry Services:</t>
  </si>
  <si>
    <t>Provision of health care services:</t>
  </si>
  <si>
    <t>Cafeterias:</t>
  </si>
  <si>
    <t>Other food service areas:</t>
  </si>
  <si>
    <t>Laboratory research space:</t>
  </si>
  <si>
    <t>Office space:</t>
  </si>
  <si>
    <t>Other private use:</t>
  </si>
  <si>
    <t>square footage not accounted in the list above:</t>
  </si>
  <si>
    <t>Total square footage in project:</t>
  </si>
  <si>
    <t>Percent of project intended for private use:</t>
  </si>
  <si>
    <t>New Portion</t>
  </si>
  <si>
    <t>Reno</t>
  </si>
  <si>
    <t>Reno Portion</t>
  </si>
  <si>
    <t>Proportionate</t>
  </si>
  <si>
    <t>Combined Total</t>
  </si>
  <si>
    <t>Show</t>
  </si>
  <si>
    <t>Estimate</t>
  </si>
  <si>
    <t>Estimated Percentage</t>
  </si>
  <si>
    <t>Actual Percentage</t>
  </si>
  <si>
    <t>Building</t>
  </si>
  <si>
    <t>Site &amp; Util</t>
  </si>
  <si>
    <t>Buit-in Equip</t>
  </si>
  <si>
    <t>Contingency Percent for Estimate</t>
  </si>
  <si>
    <t>Contingency Estimate</t>
  </si>
  <si>
    <t>Actual Contingency</t>
  </si>
  <si>
    <t>Actual Contingency Percent</t>
  </si>
  <si>
    <t>Estimated MACC</t>
  </si>
  <si>
    <t>=Target +  5%</t>
  </si>
  <si>
    <t>=Target + 10%</t>
  </si>
  <si>
    <t>rounded down to a whole dollar =</t>
  </si>
  <si>
    <t>For "Building", "Site &amp; Util", "Built-in Equip", and "MACC"</t>
  </si>
  <si>
    <r>
      <t>ERROR</t>
    </r>
    <r>
      <rPr>
        <b/>
        <sz val="10"/>
        <rFont val="Times New Roman"/>
        <family val="1"/>
      </rPr>
      <t xml:space="preserve"> will result from having values in both Proportionate and New/Reno columns</t>
    </r>
  </si>
  <si>
    <t>Fee Rate based on 35/LogP-1.15</t>
  </si>
  <si>
    <t>NextPhase Assistant</t>
  </si>
  <si>
    <t>is intended to help determine needed allocations to fully fund an existing, partly funded project.</t>
  </si>
  <si>
    <t>Cells with red font are automatic calculations, and should not be filled in manually.</t>
  </si>
  <si>
    <t>Cumulative Allocation</t>
  </si>
  <si>
    <t>Existing funds</t>
  </si>
  <si>
    <t>Current Allocation to Request</t>
  </si>
  <si>
    <t>Fee</t>
  </si>
  <si>
    <t>Admin. &amp; Misc.</t>
  </si>
  <si>
    <t>For several Design Fee Calculations,</t>
  </si>
  <si>
    <t>try the "FeeCalc" tab.</t>
  </si>
  <si>
    <t>Basic Services Phases &amp; Fee Percents:</t>
  </si>
  <si>
    <t>For just one, try this below:</t>
  </si>
  <si>
    <t>Schematics</t>
  </si>
  <si>
    <t>Construction Docs</t>
  </si>
  <si>
    <t>= 1.00 if New, or 1.25 if Renovation</t>
  </si>
  <si>
    <t>= base fee = percent x MACC x N/R</t>
  </si>
  <si>
    <t>= Fee = base Fee x percent of services</t>
  </si>
  <si>
    <r>
      <t xml:space="preserve">Fill in </t>
    </r>
    <r>
      <rPr>
        <sz val="9"/>
        <rFont val="Times New Roman"/>
        <family val="1"/>
      </rPr>
      <t>MACC for deriving fee percentage</t>
    </r>
  </si>
  <si>
    <r>
      <t xml:space="preserve">Fill in </t>
    </r>
    <r>
      <rPr>
        <sz val="9"/>
        <rFont val="Times New Roman"/>
        <family val="1"/>
      </rPr>
      <t>MACC for multiplying out the fee</t>
    </r>
  </si>
  <si>
    <r>
      <t xml:space="preserve">Fill in </t>
    </r>
    <r>
      <rPr>
        <sz val="9"/>
        <rFont val="Times New Roman"/>
        <family val="1"/>
      </rPr>
      <t>"New" or "Renovation"</t>
    </r>
  </si>
  <si>
    <r>
      <t xml:space="preserve">Fill in </t>
    </r>
    <r>
      <rPr>
        <sz val="9"/>
        <rFont val="Times New Roman"/>
        <family val="1"/>
      </rPr>
      <t>the percent of services.  See list.</t>
    </r>
  </si>
  <si>
    <t>= fee percent, based on 35/LogP-1.15</t>
  </si>
  <si>
    <t>35/LogP-1.15</t>
  </si>
  <si>
    <t>Reno/Maint</t>
  </si>
  <si>
    <t>Classrooms</t>
  </si>
  <si>
    <t>Class laboratories</t>
  </si>
  <si>
    <t>Offices</t>
  </si>
  <si>
    <t>Study facilities</t>
  </si>
  <si>
    <t>Physical education</t>
  </si>
  <si>
    <t>General use facilities</t>
  </si>
  <si>
    <t>The three digit numbers are from the “Postsecondary Education Facilities Inventory and Classification Manual (FICM)” 2006 Edition.  This manual may be found     http://ofd.tbr.edu/  under the “Facilities Inventory – PFI” menu item.</t>
  </si>
  <si>
    <t>100's</t>
  </si>
  <si>
    <t>210, 215, 220, 225, 250, 255</t>
  </si>
  <si>
    <t>300's</t>
  </si>
  <si>
    <t>400's</t>
  </si>
  <si>
    <t>520, 523, 525</t>
  </si>
  <si>
    <t>600's</t>
  </si>
  <si>
    <t>ATM &amp; Pay phones:</t>
  </si>
  <si>
    <t>Plant Funds (Auxiliary)</t>
  </si>
  <si>
    <t>Plant Funds (Non-auxiliary)</t>
  </si>
  <si>
    <r>
      <t xml:space="preserve">Match Plan for Outlay Project </t>
    </r>
    <r>
      <rPr>
        <sz val="11"/>
        <color rgb="FF0000FF"/>
        <rFont val="Arial"/>
        <family val="2"/>
      </rPr>
      <t>(for first $75,000,000 only)</t>
    </r>
  </si>
  <si>
    <t>Plant (non-auxiliary) Funds</t>
  </si>
  <si>
    <t>Plant (auxiliary) Funds</t>
  </si>
  <si>
    <t>2017/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</si>
</sst>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0.00000000"/>
    <numFmt numFmtId="166" formatCode="0.0"/>
    <numFmt numFmtId="167" formatCode="0.0%"/>
    <numFmt numFmtId="168" formatCode="_(* #,##0.0000000_);_(* \(#,##0.0000000\);_(* &quot;-&quot;??_);_(@_)"/>
    <numFmt numFmtId="169" formatCode="0.000000"/>
    <numFmt numFmtId="170" formatCode="0.000000%"/>
  </numFmts>
  <fonts count="64" x14ac:knownFonts="1">
    <font>
      <sz val="10"/>
      <name val="Arial"/>
    </font>
    <font>
      <sz val="10"/>
      <name val="Arial"/>
      <family val="2"/>
    </font>
    <font>
      <b/>
      <sz val="10"/>
      <name val="Times New Roman"/>
      <family val="1"/>
    </font>
    <font>
      <sz val="10"/>
      <name val="Times New Roman"/>
      <family val="1"/>
    </font>
    <font>
      <sz val="8"/>
      <name val="Times New Roman"/>
      <family val="1"/>
    </font>
    <font>
      <sz val="12"/>
      <name val="Times New Roman"/>
      <family val="1"/>
    </font>
    <font>
      <b/>
      <sz val="12"/>
      <name val="Times New Roman"/>
      <family val="1"/>
    </font>
    <font>
      <sz val="2"/>
      <name val="Times New Roman"/>
      <family val="1"/>
    </font>
    <font>
      <sz val="8"/>
      <name val="Arial"/>
      <family val="2"/>
    </font>
    <font>
      <b/>
      <sz val="14"/>
      <name val="Times New Roman"/>
      <family val="1"/>
    </font>
    <font>
      <b/>
      <sz val="18"/>
      <name val="Times New Roman"/>
      <family val="1"/>
    </font>
    <font>
      <sz val="18"/>
      <name val="Times New Roman"/>
      <family val="1"/>
    </font>
    <font>
      <sz val="18"/>
      <name val="Arial"/>
      <family val="2"/>
    </font>
    <font>
      <sz val="6"/>
      <name val="Times New Roman"/>
      <family val="1"/>
    </font>
    <font>
      <b/>
      <sz val="6"/>
      <name val="Times New Roman"/>
      <family val="1"/>
    </font>
    <font>
      <b/>
      <sz val="12"/>
      <color indexed="16"/>
      <name val="Times New Roman"/>
      <family val="1"/>
    </font>
    <font>
      <sz val="11"/>
      <name val="Times New Roman"/>
      <family val="1"/>
    </font>
    <font>
      <sz val="12"/>
      <color indexed="12"/>
      <name val="Times New Roman"/>
      <family val="1"/>
    </font>
    <font>
      <sz val="9"/>
      <name val="Times New Roman"/>
      <family val="1"/>
    </font>
    <font>
      <sz val="9"/>
      <color indexed="12"/>
      <name val="Times New Roman"/>
      <family val="1"/>
    </font>
    <font>
      <b/>
      <sz val="9"/>
      <name val="Times New Roman"/>
      <family val="1"/>
    </font>
    <font>
      <sz val="10"/>
      <color indexed="12"/>
      <name val="Times New Roman"/>
      <family val="1"/>
    </font>
    <font>
      <sz val="9"/>
      <color indexed="16"/>
      <name val="Times New Roman"/>
      <family val="1"/>
    </font>
    <font>
      <b/>
      <sz val="12"/>
      <color indexed="12"/>
      <name val="Times New Roman"/>
      <family val="1"/>
    </font>
    <font>
      <sz val="12"/>
      <color indexed="10"/>
      <name val="Times New Roman"/>
      <family val="1"/>
    </font>
    <font>
      <sz val="8"/>
      <color indexed="10"/>
      <name val="Times New Roman"/>
      <family val="1"/>
    </font>
    <font>
      <sz val="10"/>
      <color indexed="10"/>
      <name val="Times New Roman"/>
      <family val="1"/>
    </font>
    <font>
      <sz val="2"/>
      <color indexed="10"/>
      <name val="Times New Roman"/>
      <family val="1"/>
    </font>
    <font>
      <sz val="10"/>
      <color indexed="9"/>
      <name val="Times New Roman"/>
      <family val="1"/>
    </font>
    <font>
      <b/>
      <sz val="10"/>
      <color indexed="10"/>
      <name val="Times New Roman"/>
      <family val="1"/>
    </font>
    <font>
      <b/>
      <sz val="8"/>
      <name val="Times New Roman"/>
      <family val="1"/>
    </font>
    <font>
      <sz val="9"/>
      <color indexed="10"/>
      <name val="Times New Roman"/>
      <family val="1"/>
    </font>
    <font>
      <sz val="10"/>
      <color indexed="10"/>
      <name val="Arial"/>
      <family val="2"/>
    </font>
    <font>
      <sz val="10"/>
      <color indexed="12"/>
      <name val="Arial"/>
      <family val="2"/>
    </font>
    <font>
      <b/>
      <sz val="12"/>
      <color indexed="10"/>
      <name val="Times New Roman"/>
      <family val="1"/>
    </font>
    <font>
      <sz val="8"/>
      <color indexed="16"/>
      <name val="Times New Roman"/>
      <family val="1"/>
    </font>
    <font>
      <i/>
      <sz val="8"/>
      <color indexed="16"/>
      <name val="Times New Roman"/>
      <family val="1"/>
    </font>
    <font>
      <sz val="10"/>
      <color indexed="16"/>
      <name val="Times New Roman"/>
      <family val="1"/>
    </font>
    <font>
      <i/>
      <sz val="10"/>
      <name val="Times New Roman"/>
      <family val="1"/>
    </font>
    <font>
      <sz val="12"/>
      <color indexed="9"/>
      <name val="Times New Roman"/>
      <family val="1"/>
    </font>
    <font>
      <i/>
      <sz val="10"/>
      <color indexed="12"/>
      <name val="Times New Roman"/>
      <family val="1"/>
    </font>
    <font>
      <sz val="11"/>
      <color indexed="12"/>
      <name val="Times New Roman"/>
      <family val="1"/>
    </font>
    <font>
      <sz val="11"/>
      <color indexed="10"/>
      <name val="Times New Roman"/>
      <family val="1"/>
    </font>
    <font>
      <sz val="8"/>
      <color indexed="10"/>
      <name val="Arial"/>
      <family val="2"/>
    </font>
    <font>
      <sz val="8"/>
      <color indexed="10"/>
      <name val="Arial"/>
      <family val="2"/>
    </font>
    <font>
      <sz val="7"/>
      <name val="Times New Roman"/>
      <family val="1"/>
    </font>
    <font>
      <sz val="4"/>
      <color indexed="9"/>
      <name val="Times New Roman"/>
      <family val="1"/>
    </font>
    <font>
      <i/>
      <sz val="9"/>
      <name val="Times New Roman"/>
      <family val="1"/>
    </font>
    <font>
      <sz val="12"/>
      <color indexed="10"/>
      <name val="Arial"/>
      <family val="2"/>
    </font>
    <font>
      <b/>
      <sz val="10"/>
      <color indexed="12"/>
      <name val="Times New Roman"/>
      <family val="1"/>
    </font>
    <font>
      <b/>
      <sz val="18"/>
      <name val="Arial"/>
      <family val="2"/>
    </font>
    <font>
      <b/>
      <sz val="8"/>
      <color indexed="10"/>
      <name val="Times New Roman"/>
      <family val="1"/>
    </font>
    <font>
      <sz val="18"/>
      <color indexed="10"/>
      <name val="Times New Roman"/>
      <family val="1"/>
    </font>
    <font>
      <sz val="8"/>
      <name val="Times New Roman"/>
      <family val="1"/>
    </font>
    <font>
      <sz val="2"/>
      <color indexed="9"/>
      <name val="Times New Roman"/>
      <family val="1"/>
    </font>
    <font>
      <i/>
      <sz val="12"/>
      <color indexed="12"/>
      <name val="Times New Roman"/>
      <family val="1"/>
    </font>
    <font>
      <sz val="10"/>
      <color indexed="58"/>
      <name val="Times New Roman"/>
      <family val="1"/>
    </font>
    <font>
      <sz val="4"/>
      <name val="Times New Roman"/>
      <family val="1"/>
    </font>
    <font>
      <b/>
      <sz val="2"/>
      <name val="Times New Roman"/>
      <family val="1"/>
    </font>
    <font>
      <i/>
      <sz val="9"/>
      <color indexed="12"/>
      <name val="Times New Roman"/>
      <family val="1"/>
    </font>
    <font>
      <u/>
      <sz val="10"/>
      <name val="Arial"/>
      <family val="2"/>
    </font>
    <font>
      <u/>
      <sz val="10"/>
      <name val="Times New Roman"/>
      <family val="1"/>
    </font>
    <font>
      <b/>
      <sz val="11"/>
      <color rgb="FF0000FF"/>
      <name val="Arial"/>
      <family val="2"/>
    </font>
    <font>
      <sz val="11"/>
      <color rgb="FF0000FF"/>
      <name val="Arial"/>
      <family val="2"/>
    </font>
  </fonts>
  <fills count="8">
    <fill>
      <patternFill patternType="none"/>
    </fill>
    <fill>
      <patternFill patternType="gray125"/>
    </fill>
    <fill>
      <patternFill patternType="solid">
        <fgColor indexed="26"/>
        <bgColor indexed="64"/>
      </patternFill>
    </fill>
    <fill>
      <patternFill patternType="solid">
        <fgColor indexed="13"/>
        <bgColor indexed="64"/>
      </patternFill>
    </fill>
    <fill>
      <patternFill patternType="solid">
        <fgColor indexed="27"/>
        <bgColor indexed="64"/>
      </patternFill>
    </fill>
    <fill>
      <patternFill patternType="solid">
        <fgColor indexed="47"/>
        <bgColor indexed="64"/>
      </patternFill>
    </fill>
    <fill>
      <patternFill patternType="gray125">
        <bgColor indexed="26"/>
      </patternFill>
    </fill>
    <fill>
      <patternFill patternType="solid">
        <fgColor indexed="42"/>
        <bgColor indexed="64"/>
      </patternFill>
    </fill>
  </fills>
  <borders count="41">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dashed">
        <color indexed="64"/>
      </top>
      <bottom/>
      <diagonal/>
    </border>
    <border>
      <left/>
      <right/>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hair">
        <color indexed="10"/>
      </left>
      <right/>
      <top style="hair">
        <color indexed="10"/>
      </top>
      <bottom/>
      <diagonal/>
    </border>
    <border>
      <left/>
      <right/>
      <top style="hair">
        <color indexed="10"/>
      </top>
      <bottom/>
      <diagonal/>
    </border>
    <border>
      <left style="hair">
        <color indexed="10"/>
      </left>
      <right/>
      <top/>
      <bottom/>
      <diagonal/>
    </border>
    <border>
      <left style="hair">
        <color indexed="10"/>
      </left>
      <right/>
      <top/>
      <bottom style="hair">
        <color indexed="10"/>
      </bottom>
      <diagonal/>
    </border>
    <border>
      <left/>
      <right/>
      <top/>
      <bottom style="hair">
        <color indexed="10"/>
      </bottom>
      <diagonal/>
    </border>
    <border>
      <left style="thin">
        <color indexed="64"/>
      </left>
      <right style="thin">
        <color indexed="64"/>
      </right>
      <top/>
      <bottom style="thin">
        <color indexed="64"/>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top style="dotted">
        <color indexed="64"/>
      </top>
      <bottom/>
      <diagonal/>
    </border>
    <border>
      <left/>
      <right style="hair">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style="hair">
        <color indexed="64"/>
      </left>
      <right style="hair">
        <color indexed="64"/>
      </right>
      <top style="hair">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53" fillId="0" borderId="0"/>
    <xf numFmtId="9" fontId="1" fillId="0" borderId="0" applyFont="0" applyFill="0" applyBorder="0" applyAlignment="0" applyProtection="0"/>
  </cellStyleXfs>
  <cellXfs count="499">
    <xf numFmtId="0" fontId="0" fillId="0" borderId="0" xfId="0"/>
    <xf numFmtId="0" fontId="11" fillId="2" borderId="0" xfId="0" applyFont="1" applyFill="1" applyAlignment="1">
      <alignment horizontal="centerContinuous"/>
    </xf>
    <xf numFmtId="0" fontId="29" fillId="2" borderId="0" xfId="0" applyFont="1" applyFill="1"/>
    <xf numFmtId="0" fontId="11" fillId="2" borderId="0" xfId="0" applyFont="1" applyFill="1"/>
    <xf numFmtId="0" fontId="25" fillId="2" borderId="0" xfId="0" applyFont="1" applyFill="1"/>
    <xf numFmtId="0" fontId="25" fillId="2" borderId="0" xfId="0" applyFont="1" applyFill="1" applyAlignment="1">
      <alignment horizontal="right"/>
    </xf>
    <xf numFmtId="0" fontId="30" fillId="2" borderId="0" xfId="0" applyFont="1" applyFill="1" applyAlignment="1">
      <alignment horizontal="right"/>
    </xf>
    <xf numFmtId="0" fontId="4" fillId="2" borderId="0" xfId="0" applyFont="1" applyFill="1" applyAlignment="1">
      <alignment horizontal="center"/>
    </xf>
    <xf numFmtId="0" fontId="4" fillId="2" borderId="0" xfId="0" applyFont="1" applyFill="1"/>
    <xf numFmtId="0" fontId="6" fillId="2" borderId="0" xfId="0" applyFont="1" applyFill="1"/>
    <xf numFmtId="0" fontId="5" fillId="2" borderId="0" xfId="0" applyFont="1" applyFill="1"/>
    <xf numFmtId="0" fontId="24" fillId="2" borderId="0" xfId="0" applyFont="1" applyFill="1"/>
    <xf numFmtId="0" fontId="24" fillId="2" borderId="0" xfId="0" applyFont="1" applyFill="1" applyAlignment="1">
      <alignment horizontal="right"/>
    </xf>
    <xf numFmtId="4" fontId="5" fillId="2" borderId="0" xfId="0" applyNumberFormat="1" applyFont="1" applyFill="1"/>
    <xf numFmtId="0" fontId="5" fillId="2" borderId="0" xfId="0" applyFont="1" applyFill="1" applyAlignment="1">
      <alignment horizontal="center"/>
    </xf>
    <xf numFmtId="0" fontId="3" fillId="2" borderId="0" xfId="0" applyFont="1" applyFill="1"/>
    <xf numFmtId="0" fontId="7" fillId="2" borderId="1" xfId="0" applyFont="1" applyFill="1" applyBorder="1"/>
    <xf numFmtId="0" fontId="7" fillId="2" borderId="0" xfId="0" applyFont="1" applyFill="1" applyAlignment="1">
      <alignment horizontal="center"/>
    </xf>
    <xf numFmtId="0" fontId="27" fillId="2" borderId="0" xfId="0" applyFont="1" applyFill="1"/>
    <xf numFmtId="0" fontId="7" fillId="2" borderId="0" xfId="0" applyFont="1" applyFill="1"/>
    <xf numFmtId="0" fontId="7" fillId="2" borderId="2" xfId="0" applyFont="1" applyFill="1" applyBorder="1"/>
    <xf numFmtId="0" fontId="26" fillId="2" borderId="0" xfId="0" applyFont="1" applyFill="1"/>
    <xf numFmtId="0" fontId="27" fillId="2" borderId="1" xfId="0" applyFont="1" applyFill="1" applyBorder="1"/>
    <xf numFmtId="0" fontId="27" fillId="2" borderId="2" xfId="0" applyFont="1" applyFill="1" applyBorder="1"/>
    <xf numFmtId="0" fontId="23" fillId="2" borderId="3" xfId="0" applyFont="1" applyFill="1" applyBorder="1" applyAlignment="1">
      <alignment horizontal="center"/>
    </xf>
    <xf numFmtId="0" fontId="26" fillId="2" borderId="0" xfId="0" applyFont="1" applyFill="1" applyAlignment="1">
      <alignment horizontal="centerContinuous"/>
    </xf>
    <xf numFmtId="0" fontId="6" fillId="2" borderId="0" xfId="0" applyFont="1" applyFill="1" applyAlignment="1">
      <alignment horizontal="center"/>
    </xf>
    <xf numFmtId="0" fontId="39" fillId="2" borderId="0" xfId="0" applyFont="1" applyFill="1" applyAlignment="1">
      <alignment horizontal="center"/>
    </xf>
    <xf numFmtId="0" fontId="3" fillId="2" borderId="0" xfId="0" applyFont="1" applyFill="1" applyAlignment="1">
      <alignment horizontal="center"/>
    </xf>
    <xf numFmtId="0" fontId="24" fillId="2" borderId="0" xfId="0" applyFont="1" applyFill="1" applyAlignment="1">
      <alignment horizontal="center"/>
    </xf>
    <xf numFmtId="0" fontId="4" fillId="2" borderId="0" xfId="0" applyFont="1" applyFill="1" applyAlignment="1">
      <alignment horizontal="right" vertical="top"/>
    </xf>
    <xf numFmtId="4" fontId="26" fillId="2" borderId="0" xfId="0" applyNumberFormat="1" applyFont="1" applyFill="1" applyAlignment="1">
      <alignment vertical="top"/>
    </xf>
    <xf numFmtId="0" fontId="21" fillId="2" borderId="0" xfId="0" applyFont="1" applyFill="1"/>
    <xf numFmtId="4" fontId="3" fillId="2" borderId="0" xfId="0" applyNumberFormat="1" applyFont="1" applyFill="1"/>
    <xf numFmtId="4" fontId="26" fillId="2" borderId="4" xfId="0" applyNumberFormat="1" applyFont="1" applyFill="1" applyBorder="1"/>
    <xf numFmtId="0" fontId="2" fillId="2" borderId="0" xfId="0" applyFont="1" applyFill="1"/>
    <xf numFmtId="4" fontId="26" fillId="2" borderId="0" xfId="0" applyNumberFormat="1" applyFont="1" applyFill="1"/>
    <xf numFmtId="4" fontId="26" fillId="2" borderId="5" xfId="0" applyNumberFormat="1" applyFont="1" applyFill="1" applyBorder="1"/>
    <xf numFmtId="2" fontId="26" fillId="2" borderId="0" xfId="0" applyNumberFormat="1" applyFont="1" applyFill="1" applyAlignment="1">
      <alignment horizontal="right"/>
    </xf>
    <xf numFmtId="0" fontId="26" fillId="2" borderId="0" xfId="0" applyFont="1" applyFill="1" applyAlignment="1">
      <alignment horizontal="right"/>
    </xf>
    <xf numFmtId="165" fontId="26" fillId="2" borderId="0" xfId="0" applyNumberFormat="1" applyFont="1" applyFill="1" applyAlignment="1">
      <alignment horizontal="right"/>
    </xf>
    <xf numFmtId="0" fontId="28" fillId="2" borderId="0" xfId="0" applyFont="1" applyFill="1" applyAlignment="1">
      <alignment horizontal="center"/>
    </xf>
    <xf numFmtId="0" fontId="40" fillId="2" borderId="0" xfId="0" applyFont="1" applyFill="1" applyAlignment="1">
      <alignment horizontal="right"/>
    </xf>
    <xf numFmtId="0" fontId="6" fillId="2" borderId="0" xfId="0" applyFont="1" applyFill="1" applyAlignment="1">
      <alignment horizontal="left"/>
    </xf>
    <xf numFmtId="4" fontId="7" fillId="2" borderId="1" xfId="0" applyNumberFormat="1" applyFont="1" applyFill="1" applyBorder="1"/>
    <xf numFmtId="4" fontId="7" fillId="2" borderId="2" xfId="0" applyNumberFormat="1" applyFont="1" applyFill="1" applyBorder="1"/>
    <xf numFmtId="3" fontId="17" fillId="0" borderId="0" xfId="0" applyNumberFormat="1" applyFont="1" applyFill="1" applyProtection="1">
      <protection locked="0"/>
    </xf>
    <xf numFmtId="4" fontId="17" fillId="0" borderId="0" xfId="0" applyNumberFormat="1" applyFont="1" applyFill="1" applyProtection="1">
      <protection locked="0"/>
    </xf>
    <xf numFmtId="2" fontId="21" fillId="0" borderId="0" xfId="0" applyNumberFormat="1" applyFont="1" applyFill="1" applyAlignment="1" applyProtection="1">
      <alignment horizontal="right"/>
      <protection locked="0"/>
    </xf>
    <xf numFmtId="4" fontId="21" fillId="0" borderId="0" xfId="0" applyNumberFormat="1" applyFont="1" applyFill="1" applyProtection="1">
      <protection locked="0"/>
    </xf>
    <xf numFmtId="4" fontId="21" fillId="0" borderId="4" xfId="0" applyNumberFormat="1" applyFont="1" applyFill="1" applyBorder="1" applyProtection="1">
      <protection locked="0"/>
    </xf>
    <xf numFmtId="4" fontId="26" fillId="0" borderId="0" xfId="0" applyNumberFormat="1" applyFont="1" applyFill="1" applyProtection="1">
      <protection locked="0"/>
    </xf>
    <xf numFmtId="0" fontId="21" fillId="0" borderId="0" xfId="0" applyFont="1" applyFill="1" applyAlignment="1" applyProtection="1">
      <alignment horizontal="left"/>
      <protection locked="0"/>
    </xf>
    <xf numFmtId="0" fontId="21" fillId="0" borderId="0" xfId="0" applyFont="1" applyFill="1" applyProtection="1">
      <protection locked="0"/>
    </xf>
    <xf numFmtId="0" fontId="46" fillId="2" borderId="0" xfId="0" applyFont="1" applyFill="1" applyAlignment="1">
      <alignment horizontal="right"/>
    </xf>
    <xf numFmtId="0" fontId="5" fillId="2" borderId="0" xfId="0" applyFont="1" applyFill="1" applyAlignment="1">
      <alignment horizontal="right"/>
    </xf>
    <xf numFmtId="0" fontId="2" fillId="2" borderId="0" xfId="0" applyFont="1" applyFill="1" applyAlignment="1">
      <alignment horizontal="right"/>
    </xf>
    <xf numFmtId="0" fontId="11" fillId="0" borderId="0" xfId="0" applyFont="1" applyFill="1" applyProtection="1">
      <protection locked="0"/>
    </xf>
    <xf numFmtId="0" fontId="4" fillId="0" borderId="0" xfId="0" applyFont="1" applyFill="1" applyProtection="1">
      <protection locked="0"/>
    </xf>
    <xf numFmtId="0" fontId="5" fillId="0" borderId="0" xfId="0" applyFont="1" applyFill="1" applyProtection="1">
      <protection locked="0"/>
    </xf>
    <xf numFmtId="0" fontId="3" fillId="0" borderId="0" xfId="0" applyFont="1" applyFill="1" applyProtection="1">
      <protection locked="0"/>
    </xf>
    <xf numFmtId="49" fontId="21" fillId="0" borderId="0" xfId="0" applyNumberFormat="1" applyFont="1" applyFill="1" applyProtection="1">
      <protection locked="0"/>
    </xf>
    <xf numFmtId="49" fontId="21" fillId="0" borderId="0" xfId="0" applyNumberFormat="1" applyFont="1" applyFill="1" applyAlignment="1" applyProtection="1">
      <alignment wrapText="1"/>
      <protection locked="0"/>
    </xf>
    <xf numFmtId="3" fontId="21" fillId="0" borderId="0" xfId="0" applyNumberFormat="1" applyFont="1" applyFill="1" applyProtection="1">
      <protection locked="0"/>
    </xf>
    <xf numFmtId="49" fontId="3" fillId="0" borderId="0" xfId="0" applyNumberFormat="1" applyFont="1" applyFill="1" applyProtection="1">
      <protection locked="0"/>
    </xf>
    <xf numFmtId="3" fontId="3" fillId="0" borderId="0" xfId="0" applyNumberFormat="1" applyFont="1" applyFill="1" applyProtection="1">
      <protection locked="0"/>
    </xf>
    <xf numFmtId="4" fontId="3" fillId="0" borderId="0" xfId="0" applyNumberFormat="1" applyFont="1" applyFill="1" applyProtection="1">
      <protection locked="0"/>
    </xf>
    <xf numFmtId="4" fontId="11" fillId="2" borderId="0" xfId="0" applyNumberFormat="1" applyFont="1" applyFill="1" applyAlignment="1" applyProtection="1">
      <alignment horizontal="centerContinuous"/>
    </xf>
    <xf numFmtId="0" fontId="11" fillId="2" borderId="0" xfId="0" applyFont="1" applyFill="1" applyAlignment="1" applyProtection="1">
      <alignment horizontal="centerContinuous"/>
    </xf>
    <xf numFmtId="3" fontId="11" fillId="2" borderId="0" xfId="0" applyNumberFormat="1" applyFont="1" applyFill="1" applyAlignment="1" applyProtection="1">
      <alignment horizontal="centerContinuous"/>
    </xf>
    <xf numFmtId="49" fontId="4" fillId="2" borderId="0" xfId="0" applyNumberFormat="1" applyFont="1" applyFill="1" applyProtection="1"/>
    <xf numFmtId="4" fontId="4" fillId="2" borderId="0" xfId="0" applyNumberFormat="1" applyFont="1" applyFill="1" applyAlignment="1" applyProtection="1">
      <alignment horizontal="centerContinuous"/>
    </xf>
    <xf numFmtId="3" fontId="4" fillId="2" borderId="0" xfId="0" applyNumberFormat="1" applyFont="1" applyFill="1" applyAlignment="1" applyProtection="1">
      <alignment horizontal="centerContinuous"/>
    </xf>
    <xf numFmtId="0" fontId="4" fillId="2" borderId="0" xfId="0" applyFont="1" applyFill="1" applyAlignment="1" applyProtection="1">
      <alignment horizontal="centerContinuous"/>
    </xf>
    <xf numFmtId="0" fontId="2" fillId="2" borderId="0" xfId="0" applyFont="1" applyFill="1" applyAlignment="1" applyProtection="1">
      <alignment horizontal="right"/>
    </xf>
    <xf numFmtId="0" fontId="5" fillId="2" borderId="0" xfId="0" applyFont="1" applyFill="1" applyProtection="1"/>
    <xf numFmtId="3" fontId="5" fillId="2" borderId="0" xfId="0" applyNumberFormat="1" applyFont="1" applyFill="1" applyAlignment="1" applyProtection="1">
      <alignment horizontal="centerContinuous"/>
    </xf>
    <xf numFmtId="4" fontId="5" fillId="2" borderId="0" xfId="0" applyNumberFormat="1" applyFont="1" applyFill="1" applyAlignment="1" applyProtection="1">
      <alignment horizontal="centerContinuous"/>
    </xf>
    <xf numFmtId="0" fontId="5" fillId="2" borderId="0" xfId="0" applyFont="1" applyFill="1" applyAlignment="1" applyProtection="1">
      <alignment horizontal="centerContinuous"/>
    </xf>
    <xf numFmtId="4" fontId="5" fillId="2" borderId="0" xfId="0" applyNumberFormat="1" applyFont="1" applyFill="1" applyProtection="1"/>
    <xf numFmtId="4" fontId="26" fillId="2" borderId="0" xfId="0" applyNumberFormat="1" applyFont="1" applyFill="1" applyProtection="1"/>
    <xf numFmtId="0" fontId="4" fillId="2" borderId="0" xfId="0" applyFont="1" applyFill="1" applyProtection="1"/>
    <xf numFmtId="3" fontId="4" fillId="2" borderId="0" xfId="0" applyNumberFormat="1" applyFont="1" applyFill="1" applyProtection="1"/>
    <xf numFmtId="4" fontId="4" fillId="2" borderId="0" xfId="0" applyNumberFormat="1" applyFont="1" applyFill="1" applyProtection="1"/>
    <xf numFmtId="0" fontId="3" fillId="2" borderId="6" xfId="0" applyFont="1" applyFill="1" applyBorder="1" applyProtection="1"/>
    <xf numFmtId="0" fontId="3" fillId="2" borderId="7" xfId="0" applyFont="1" applyFill="1" applyBorder="1" applyProtection="1"/>
    <xf numFmtId="3" fontId="3" fillId="2" borderId="3" xfId="0" applyNumberFormat="1" applyFont="1" applyFill="1" applyBorder="1" applyAlignment="1" applyProtection="1">
      <alignment horizontal="center"/>
    </xf>
    <xf numFmtId="4" fontId="3" fillId="2" borderId="3" xfId="0" applyNumberFormat="1" applyFont="1" applyFill="1" applyBorder="1" applyAlignment="1" applyProtection="1">
      <alignment horizontal="right"/>
    </xf>
    <xf numFmtId="0" fontId="10" fillId="2" borderId="0" xfId="0" applyFont="1" applyFill="1" applyAlignment="1">
      <alignment horizontal="centerContinuous"/>
    </xf>
    <xf numFmtId="0" fontId="35" fillId="2" borderId="0" xfId="0" applyFont="1" applyFill="1" applyAlignment="1"/>
    <xf numFmtId="0" fontId="21" fillId="2" borderId="0" xfId="0" applyFont="1" applyFill="1" applyAlignment="1"/>
    <xf numFmtId="0" fontId="37" fillId="2" borderId="8" xfId="0" applyFont="1" applyFill="1" applyBorder="1" applyAlignment="1">
      <alignment horizontal="right"/>
    </xf>
    <xf numFmtId="0" fontId="37" fillId="2" borderId="9" xfId="0" applyFont="1" applyFill="1" applyBorder="1" applyAlignment="1">
      <alignment horizontal="right"/>
    </xf>
    <xf numFmtId="0" fontId="36" fillId="2" borderId="0" xfId="0" applyFont="1" applyFill="1" applyAlignment="1">
      <alignment horizontal="left"/>
    </xf>
    <xf numFmtId="0" fontId="35" fillId="2" borderId="0" xfId="0" applyFont="1" applyFill="1" applyAlignment="1">
      <alignment horizontal="left"/>
    </xf>
    <xf numFmtId="0" fontId="21" fillId="0" borderId="3" xfId="0" applyFont="1" applyFill="1" applyBorder="1" applyAlignment="1" applyProtection="1">
      <alignment horizontal="center"/>
      <protection locked="0"/>
    </xf>
    <xf numFmtId="49" fontId="21" fillId="0" borderId="10" xfId="0" applyNumberFormat="1" applyFont="1" applyFill="1" applyBorder="1" applyAlignment="1" applyProtection="1">
      <alignment horizontal="center"/>
      <protection locked="0"/>
    </xf>
    <xf numFmtId="4" fontId="46" fillId="2" borderId="0" xfId="0" applyNumberFormat="1" applyFont="1" applyFill="1" applyAlignment="1">
      <alignment horizontal="right"/>
    </xf>
    <xf numFmtId="2" fontId="46" fillId="2" borderId="0" xfId="0" applyNumberFormat="1" applyFont="1" applyFill="1" applyAlignment="1">
      <alignment horizontal="center"/>
    </xf>
    <xf numFmtId="0" fontId="6" fillId="2" borderId="0" xfId="0" applyFont="1" applyFill="1" applyAlignment="1">
      <alignment horizontal="right"/>
    </xf>
    <xf numFmtId="0" fontId="7" fillId="2" borderId="0" xfId="0" applyFont="1" applyFill="1" applyBorder="1"/>
    <xf numFmtId="0" fontId="7" fillId="2" borderId="11" xfId="0" applyFont="1" applyFill="1" applyBorder="1"/>
    <xf numFmtId="0" fontId="7" fillId="2" borderId="12" xfId="0" applyFont="1" applyFill="1" applyBorder="1"/>
    <xf numFmtId="0" fontId="5" fillId="2" borderId="13" xfId="0" applyFont="1" applyFill="1" applyBorder="1"/>
    <xf numFmtId="0" fontId="5" fillId="2" borderId="11" xfId="0" applyFont="1" applyFill="1" applyBorder="1" applyAlignment="1">
      <alignment horizontal="right"/>
    </xf>
    <xf numFmtId="0" fontId="5" fillId="2" borderId="11" xfId="0" applyFont="1" applyFill="1" applyBorder="1" applyAlignment="1">
      <alignment horizontal="left"/>
    </xf>
    <xf numFmtId="3" fontId="6" fillId="2" borderId="0" xfId="0" applyNumberFormat="1" applyFont="1" applyFill="1"/>
    <xf numFmtId="0" fontId="5" fillId="2" borderId="13" xfId="0" applyFont="1" applyFill="1" applyBorder="1" applyAlignment="1">
      <alignment horizontal="right"/>
    </xf>
    <xf numFmtId="0" fontId="13" fillId="2" borderId="13" xfId="0" applyFont="1" applyFill="1" applyBorder="1"/>
    <xf numFmtId="0" fontId="13" fillId="2" borderId="13" xfId="0" applyFont="1" applyFill="1" applyBorder="1" applyAlignment="1">
      <alignment horizontal="right"/>
    </xf>
    <xf numFmtId="3" fontId="14" fillId="2" borderId="0" xfId="0" applyNumberFormat="1" applyFont="1" applyFill="1"/>
    <xf numFmtId="0" fontId="13" fillId="2" borderId="0" xfId="0" applyFont="1" applyFill="1"/>
    <xf numFmtId="0" fontId="5" fillId="2" borderId="14" xfId="0" applyFont="1" applyFill="1" applyBorder="1" applyAlignment="1">
      <alignment horizontal="right"/>
    </xf>
    <xf numFmtId="3" fontId="34" fillId="2" borderId="2" xfId="0" applyNumberFormat="1" applyFont="1" applyFill="1" applyBorder="1"/>
    <xf numFmtId="0" fontId="5" fillId="2" borderId="0" xfId="0" applyFont="1" applyFill="1" applyBorder="1"/>
    <xf numFmtId="0" fontId="3" fillId="2" borderId="0" xfId="0" applyFont="1" applyFill="1" applyAlignment="1">
      <alignment horizontal="right"/>
    </xf>
    <xf numFmtId="0" fontId="5" fillId="2" borderId="11" xfId="0" applyFont="1" applyFill="1" applyBorder="1"/>
    <xf numFmtId="0" fontId="5" fillId="2" borderId="12" xfId="0" applyFont="1" applyFill="1" applyBorder="1"/>
    <xf numFmtId="0" fontId="13" fillId="2" borderId="0" xfId="0" applyFont="1" applyFill="1" applyBorder="1" applyAlignment="1">
      <alignment horizontal="right"/>
    </xf>
    <xf numFmtId="3" fontId="14" fillId="2" borderId="0" xfId="0" applyNumberFormat="1" applyFont="1" applyFill="1" applyBorder="1"/>
    <xf numFmtId="0" fontId="5" fillId="2" borderId="0" xfId="0" applyFont="1" applyFill="1" applyBorder="1" applyAlignment="1">
      <alignment horizontal="right"/>
    </xf>
    <xf numFmtId="3" fontId="15" fillId="2" borderId="0" xfId="0" applyNumberFormat="1" applyFont="1" applyFill="1"/>
    <xf numFmtId="0" fontId="5" fillId="2" borderId="14" xfId="0" applyFont="1" applyFill="1" applyBorder="1"/>
    <xf numFmtId="0" fontId="5" fillId="2" borderId="15" xfId="0" applyFont="1" applyFill="1" applyBorder="1" applyAlignment="1">
      <alignment horizontal="right"/>
    </xf>
    <xf numFmtId="3" fontId="23" fillId="0" borderId="0" xfId="0" applyNumberFormat="1" applyFont="1" applyFill="1" applyProtection="1">
      <protection locked="0"/>
    </xf>
    <xf numFmtId="0" fontId="23" fillId="0" borderId="0" xfId="0" applyFont="1" applyFill="1" applyProtection="1">
      <protection locked="0"/>
    </xf>
    <xf numFmtId="4" fontId="7" fillId="2" borderId="1" xfId="0" applyNumberFormat="1" applyFont="1" applyFill="1" applyBorder="1" applyProtection="1"/>
    <xf numFmtId="0" fontId="7" fillId="2" borderId="1" xfId="0" applyFont="1" applyFill="1" applyBorder="1" applyProtection="1"/>
    <xf numFmtId="4" fontId="7" fillId="2" borderId="2" xfId="0" applyNumberFormat="1" applyFont="1" applyFill="1" applyBorder="1" applyProtection="1"/>
    <xf numFmtId="0" fontId="7" fillId="2" borderId="2" xfId="0" applyFont="1" applyFill="1" applyBorder="1" applyProtection="1"/>
    <xf numFmtId="4" fontId="2" fillId="2" borderId="0" xfId="0" applyNumberFormat="1" applyFont="1" applyFill="1" applyAlignment="1" applyProtection="1">
      <alignment horizontal="right"/>
    </xf>
    <xf numFmtId="4" fontId="32" fillId="2" borderId="1" xfId="0" applyNumberFormat="1" applyFont="1" applyFill="1" applyBorder="1" applyProtection="1"/>
    <xf numFmtId="4" fontId="0" fillId="2" borderId="0" xfId="0" applyNumberFormat="1" applyFill="1" applyBorder="1" applyAlignment="1" applyProtection="1">
      <alignment horizontal="left"/>
    </xf>
    <xf numFmtId="49" fontId="0" fillId="2" borderId="1" xfId="0" applyNumberFormat="1" applyFill="1" applyBorder="1" applyAlignment="1" applyProtection="1"/>
    <xf numFmtId="0" fontId="0" fillId="2" borderId="0" xfId="0" applyFill="1"/>
    <xf numFmtId="0" fontId="3" fillId="2" borderId="3" xfId="0" applyFont="1" applyFill="1" applyBorder="1"/>
    <xf numFmtId="4" fontId="33" fillId="0" borderId="0" xfId="0" applyNumberFormat="1" applyFont="1" applyFill="1" applyProtection="1">
      <protection locked="0"/>
    </xf>
    <xf numFmtId="49" fontId="0" fillId="0" borderId="0" xfId="0" applyNumberFormat="1" applyFill="1" applyProtection="1">
      <protection locked="0"/>
    </xf>
    <xf numFmtId="49" fontId="33" fillId="0" borderId="0" xfId="0" applyNumberFormat="1" applyFont="1" applyFill="1" applyAlignment="1" applyProtection="1">
      <alignment wrapText="1"/>
      <protection locked="0"/>
    </xf>
    <xf numFmtId="4" fontId="0" fillId="0" borderId="0" xfId="0" applyNumberFormat="1" applyFill="1" applyProtection="1">
      <protection locked="0"/>
    </xf>
    <xf numFmtId="49" fontId="0" fillId="0" borderId="0" xfId="0" applyNumberFormat="1" applyFill="1" applyAlignment="1" applyProtection="1">
      <alignment wrapText="1"/>
      <protection locked="0"/>
    </xf>
    <xf numFmtId="4" fontId="8" fillId="3" borderId="16" xfId="0" applyNumberFormat="1" applyFont="1" applyFill="1" applyBorder="1" applyAlignment="1" applyProtection="1">
      <alignment horizontal="left"/>
    </xf>
    <xf numFmtId="49" fontId="8" fillId="3" borderId="3" xfId="0" applyNumberFormat="1" applyFont="1" applyFill="1" applyBorder="1" applyProtection="1"/>
    <xf numFmtId="49" fontId="8" fillId="3" borderId="3" xfId="0" applyNumberFormat="1" applyFont="1" applyFill="1" applyBorder="1" applyAlignment="1" applyProtection="1">
      <alignment horizontal="left" wrapText="1"/>
    </xf>
    <xf numFmtId="3" fontId="34" fillId="2" borderId="0" xfId="0" applyNumberFormat="1" applyFont="1" applyFill="1" applyProtection="1"/>
    <xf numFmtId="0" fontId="16" fillId="2" borderId="0" xfId="0" applyFont="1" applyFill="1" applyAlignment="1" applyProtection="1">
      <alignment horizontal="centerContinuous"/>
    </xf>
    <xf numFmtId="0" fontId="3" fillId="2" borderId="0" xfId="0" applyFont="1" applyFill="1" applyAlignment="1" applyProtection="1">
      <alignment horizontal="centerContinuous"/>
    </xf>
    <xf numFmtId="0" fontId="3" fillId="2" borderId="0" xfId="0" applyFont="1" applyFill="1" applyProtection="1"/>
    <xf numFmtId="0" fontId="24" fillId="2" borderId="0" xfId="0" applyFont="1" applyFill="1" applyAlignment="1" applyProtection="1">
      <alignment horizontal="left"/>
    </xf>
    <xf numFmtId="0" fontId="24" fillId="2" borderId="0" xfId="0" applyFont="1" applyFill="1" applyAlignment="1" applyProtection="1">
      <alignment horizontal="centerContinuous"/>
    </xf>
    <xf numFmtId="0" fontId="24" fillId="2" borderId="0" xfId="0" applyFont="1" applyFill="1" applyAlignment="1" applyProtection="1">
      <alignment horizontal="right"/>
    </xf>
    <xf numFmtId="0" fontId="26" fillId="2" borderId="0" xfId="0" applyFont="1" applyFill="1" applyAlignment="1" applyProtection="1">
      <alignment horizontal="left"/>
    </xf>
    <xf numFmtId="0" fontId="26" fillId="2" borderId="0" xfId="0" applyFont="1" applyFill="1" applyAlignment="1" applyProtection="1">
      <alignment horizontal="right"/>
    </xf>
    <xf numFmtId="0" fontId="3" fillId="2" borderId="0" xfId="0" applyFont="1" applyFill="1" applyAlignment="1" applyProtection="1">
      <alignment horizontal="left"/>
    </xf>
    <xf numFmtId="0" fontId="3" fillId="2" borderId="0" xfId="0" applyFont="1" applyFill="1" applyAlignment="1" applyProtection="1"/>
    <xf numFmtId="0" fontId="18" fillId="2" borderId="0" xfId="0" applyFont="1" applyFill="1" applyAlignment="1" applyProtection="1">
      <alignment horizontal="left"/>
    </xf>
    <xf numFmtId="0" fontId="18" fillId="2" borderId="0" xfId="0" applyFont="1" applyFill="1" applyProtection="1"/>
    <xf numFmtId="0" fontId="18" fillId="2" borderId="0" xfId="0" applyFont="1" applyFill="1" applyAlignment="1" applyProtection="1">
      <alignment horizontal="right"/>
    </xf>
    <xf numFmtId="0" fontId="18" fillId="2" borderId="4" xfId="0" applyFont="1" applyFill="1" applyBorder="1" applyAlignment="1" applyProtection="1">
      <alignment horizontal="left"/>
    </xf>
    <xf numFmtId="0" fontId="3" fillId="2" borderId="17" xfId="0" applyFont="1" applyFill="1" applyBorder="1" applyProtection="1"/>
    <xf numFmtId="0" fontId="20" fillId="2" borderId="0" xfId="0" applyFont="1" applyFill="1" applyProtection="1"/>
    <xf numFmtId="0" fontId="18" fillId="2" borderId="0" xfId="0" applyFont="1" applyFill="1" applyBorder="1" applyAlignment="1" applyProtection="1">
      <alignment horizontal="left"/>
    </xf>
    <xf numFmtId="0" fontId="3" fillId="2" borderId="18" xfId="0" applyFont="1" applyFill="1" applyBorder="1" applyProtection="1"/>
    <xf numFmtId="0" fontId="18" fillId="2" borderId="5" xfId="0" applyFont="1" applyFill="1" applyBorder="1" applyAlignment="1" applyProtection="1">
      <alignment horizontal="right"/>
    </xf>
    <xf numFmtId="0" fontId="3" fillId="2" borderId="5" xfId="0" applyFont="1" applyFill="1" applyBorder="1" applyProtection="1"/>
    <xf numFmtId="0" fontId="18" fillId="2" borderId="5" xfId="0" applyFont="1" applyFill="1" applyBorder="1" applyAlignment="1" applyProtection="1">
      <alignment horizontal="left"/>
    </xf>
    <xf numFmtId="0" fontId="3" fillId="2" borderId="19" xfId="0" applyFont="1" applyFill="1" applyBorder="1" applyProtection="1"/>
    <xf numFmtId="0" fontId="3" fillId="2" borderId="4" xfId="0" applyFont="1" applyFill="1" applyBorder="1" applyProtection="1"/>
    <xf numFmtId="0" fontId="38" fillId="2" borderId="4" xfId="0" applyFont="1" applyFill="1" applyBorder="1" applyProtection="1"/>
    <xf numFmtId="0" fontId="18" fillId="2" borderId="0" xfId="0" applyFont="1" applyFill="1" applyBorder="1" applyAlignment="1" applyProtection="1">
      <alignment horizontal="right"/>
    </xf>
    <xf numFmtId="0" fontId="3" fillId="2" borderId="0" xfId="0" applyFont="1" applyFill="1" applyBorder="1" applyProtection="1"/>
    <xf numFmtId="0" fontId="47" fillId="2" borderId="0" xfId="0" applyFont="1" applyFill="1" applyAlignment="1" applyProtection="1">
      <alignment horizontal="left"/>
    </xf>
    <xf numFmtId="0" fontId="5" fillId="2" borderId="0" xfId="0" applyFont="1" applyFill="1" applyAlignment="1" applyProtection="1">
      <alignment horizontal="right"/>
    </xf>
    <xf numFmtId="164" fontId="31" fillId="4" borderId="3" xfId="0" applyNumberFormat="1" applyFont="1" applyFill="1" applyBorder="1" applyProtection="1"/>
    <xf numFmtId="49" fontId="29" fillId="4" borderId="3" xfId="0" applyNumberFormat="1" applyFont="1" applyFill="1" applyBorder="1" applyAlignment="1" applyProtection="1">
      <alignment horizontal="center"/>
    </xf>
    <xf numFmtId="49" fontId="19" fillId="0" borderId="0" xfId="0" applyNumberFormat="1" applyFont="1" applyFill="1" applyProtection="1">
      <protection locked="0"/>
    </xf>
    <xf numFmtId="4" fontId="19" fillId="0" borderId="0" xfId="0" applyNumberFormat="1" applyFont="1" applyFill="1" applyProtection="1">
      <protection locked="0"/>
    </xf>
    <xf numFmtId="4" fontId="19" fillId="0" borderId="0" xfId="0" applyNumberFormat="1" applyFont="1" applyFill="1" applyAlignment="1" applyProtection="1">
      <alignment horizontal="center"/>
      <protection locked="0"/>
    </xf>
    <xf numFmtId="164" fontId="19" fillId="0" borderId="0" xfId="0" applyNumberFormat="1" applyFont="1" applyFill="1" applyProtection="1">
      <protection locked="0"/>
    </xf>
    <xf numFmtId="165" fontId="31" fillId="2" borderId="0" xfId="0" applyNumberFormat="1" applyFont="1" applyFill="1" applyProtection="1">
      <protection locked="0"/>
    </xf>
    <xf numFmtId="0" fontId="3" fillId="2" borderId="0" xfId="0" applyFont="1" applyFill="1" applyProtection="1">
      <protection locked="0"/>
    </xf>
    <xf numFmtId="165" fontId="22" fillId="0" borderId="0" xfId="0" applyNumberFormat="1" applyFont="1" applyFill="1" applyProtection="1">
      <protection locked="0"/>
    </xf>
    <xf numFmtId="165" fontId="31" fillId="0" borderId="0" xfId="0" applyNumberFormat="1" applyFont="1" applyFill="1" applyProtection="1">
      <protection locked="0"/>
    </xf>
    <xf numFmtId="49" fontId="49" fillId="5" borderId="3" xfId="0" applyNumberFormat="1" applyFont="1" applyFill="1" applyBorder="1" applyAlignment="1" applyProtection="1">
      <alignment horizontal="center"/>
    </xf>
    <xf numFmtId="165" fontId="19" fillId="5" borderId="3" xfId="0" applyNumberFormat="1" applyFont="1" applyFill="1" applyBorder="1" applyProtection="1"/>
    <xf numFmtId="0" fontId="8" fillId="2" borderId="0" xfId="0" applyFont="1" applyFill="1"/>
    <xf numFmtId="0" fontId="43" fillId="2" borderId="0" xfId="0" applyFont="1" applyFill="1"/>
    <xf numFmtId="0" fontId="44" fillId="2" borderId="0" xfId="0" applyFont="1" applyFill="1"/>
    <xf numFmtId="0" fontId="5" fillId="2" borderId="6" xfId="0" applyNumberFormat="1" applyFont="1" applyFill="1" applyBorder="1" applyAlignment="1">
      <alignment horizontal="centerContinuous"/>
    </xf>
    <xf numFmtId="0" fontId="5" fillId="2" borderId="20" xfId="0" applyNumberFormat="1" applyFont="1" applyFill="1" applyBorder="1" applyAlignment="1">
      <alignment horizontal="centerContinuous"/>
    </xf>
    <xf numFmtId="0" fontId="5" fillId="2" borderId="7" xfId="0" applyNumberFormat="1" applyFont="1" applyFill="1" applyBorder="1" applyAlignment="1">
      <alignment horizontal="centerContinuous"/>
    </xf>
    <xf numFmtId="0" fontId="25" fillId="2" borderId="21" xfId="0" applyFont="1" applyFill="1" applyBorder="1" applyAlignment="1">
      <alignment horizontal="center"/>
    </xf>
    <xf numFmtId="0" fontId="25" fillId="2" borderId="22" xfId="0" applyFont="1" applyFill="1" applyBorder="1" applyAlignment="1">
      <alignment horizontal="center"/>
    </xf>
    <xf numFmtId="0" fontId="3" fillId="2" borderId="3" xfId="0" applyFont="1" applyFill="1" applyBorder="1" applyAlignment="1">
      <alignment horizontal="center" wrapText="1"/>
    </xf>
    <xf numFmtId="0" fontId="25" fillId="2" borderId="16" xfId="0" applyFont="1" applyFill="1" applyBorder="1" applyAlignment="1">
      <alignment horizontal="center"/>
    </xf>
    <xf numFmtId="3" fontId="42" fillId="2" borderId="23" xfId="0" applyNumberFormat="1" applyFont="1" applyFill="1" applyBorder="1"/>
    <xf numFmtId="0" fontId="4" fillId="2" borderId="24" xfId="0" applyFont="1" applyFill="1" applyBorder="1" applyAlignment="1">
      <alignment horizontal="center"/>
    </xf>
    <xf numFmtId="3" fontId="25" fillId="2" borderId="0" xfId="0" applyNumberFormat="1" applyFont="1" applyFill="1" applyAlignment="1">
      <alignment horizontal="center"/>
    </xf>
    <xf numFmtId="166" fontId="25" fillId="2" borderId="0" xfId="0" applyNumberFormat="1" applyFont="1" applyFill="1" applyAlignment="1">
      <alignment horizontal="center"/>
    </xf>
    <xf numFmtId="0" fontId="4" fillId="2" borderId="2" xfId="0" applyFont="1" applyFill="1" applyBorder="1" applyAlignment="1">
      <alignment horizontal="center"/>
    </xf>
    <xf numFmtId="0" fontId="25" fillId="2" borderId="0" xfId="0" applyFont="1" applyFill="1" applyAlignment="1">
      <alignment horizontal="center"/>
    </xf>
    <xf numFmtId="0" fontId="9" fillId="2" borderId="0" xfId="0" applyFont="1" applyFill="1" applyAlignment="1">
      <alignment horizontal="right"/>
    </xf>
    <xf numFmtId="166" fontId="5" fillId="2" borderId="0" xfId="0" applyNumberFormat="1" applyFont="1" applyFill="1"/>
    <xf numFmtId="3" fontId="4" fillId="2" borderId="0" xfId="0" applyNumberFormat="1" applyFont="1" applyFill="1"/>
    <xf numFmtId="3" fontId="4" fillId="2" borderId="24" xfId="0" applyNumberFormat="1" applyFont="1" applyFill="1" applyBorder="1"/>
    <xf numFmtId="3" fontId="4" fillId="2" borderId="25" xfId="0" applyNumberFormat="1" applyFont="1" applyFill="1" applyBorder="1"/>
    <xf numFmtId="3" fontId="41" fillId="0" borderId="23" xfId="0" applyNumberFormat="1" applyFont="1" applyFill="1" applyBorder="1" applyProtection="1">
      <protection locked="0"/>
    </xf>
    <xf numFmtId="0" fontId="7" fillId="2" borderId="0" xfId="0" applyFont="1" applyFill="1" applyBorder="1" applyProtection="1"/>
    <xf numFmtId="49" fontId="8" fillId="2" borderId="3" xfId="0" applyNumberFormat="1" applyFont="1" applyFill="1" applyBorder="1" applyProtection="1"/>
    <xf numFmtId="49" fontId="0" fillId="2" borderId="0" xfId="0" applyNumberFormat="1" applyFill="1" applyProtection="1"/>
    <xf numFmtId="0" fontId="5" fillId="2" borderId="0" xfId="0" applyFont="1" applyFill="1" applyBorder="1" applyProtection="1"/>
    <xf numFmtId="0" fontId="0" fillId="2" borderId="0" xfId="0" applyFill="1" applyBorder="1" applyAlignment="1" applyProtection="1"/>
    <xf numFmtId="0" fontId="3" fillId="2" borderId="0" xfId="0" applyFont="1" applyFill="1" applyAlignment="1" applyProtection="1">
      <alignment horizontal="right"/>
    </xf>
    <xf numFmtId="2" fontId="31" fillId="2" borderId="0" xfId="0" applyNumberFormat="1" applyFont="1" applyFill="1" applyProtection="1">
      <protection locked="0"/>
    </xf>
    <xf numFmtId="4" fontId="31" fillId="2" borderId="0" xfId="0" applyNumberFormat="1" applyFont="1" applyFill="1" applyProtection="1">
      <protection locked="0"/>
    </xf>
    <xf numFmtId="49" fontId="19" fillId="0" borderId="0" xfId="0" applyNumberFormat="1" applyFont="1" applyFill="1" applyProtection="1"/>
    <xf numFmtId="4" fontId="19" fillId="0" borderId="0" xfId="0" applyNumberFormat="1" applyFont="1" applyFill="1" applyProtection="1"/>
    <xf numFmtId="165" fontId="31" fillId="0" borderId="0" xfId="0" applyNumberFormat="1" applyFont="1" applyFill="1" applyProtection="1"/>
    <xf numFmtId="4" fontId="19" fillId="0" borderId="0" xfId="0" applyNumberFormat="1" applyFont="1" applyFill="1" applyAlignment="1" applyProtection="1">
      <alignment horizontal="center"/>
    </xf>
    <xf numFmtId="2" fontId="31" fillId="0" borderId="0" xfId="0" applyNumberFormat="1" applyFont="1" applyFill="1" applyProtection="1"/>
    <xf numFmtId="4" fontId="31" fillId="0" borderId="0" xfId="0" applyNumberFormat="1" applyFont="1" applyFill="1" applyProtection="1"/>
    <xf numFmtId="164" fontId="19" fillId="0" borderId="0" xfId="0" applyNumberFormat="1" applyFont="1" applyFill="1" applyProtection="1"/>
    <xf numFmtId="4" fontId="10" fillId="2" borderId="0" xfId="0" applyNumberFormat="1" applyFont="1" applyFill="1" applyAlignment="1" applyProtection="1">
      <alignment horizontal="centerContinuous"/>
    </xf>
    <xf numFmtId="0" fontId="10" fillId="2" borderId="0" xfId="0" applyFont="1" applyFill="1"/>
    <xf numFmtId="49" fontId="50" fillId="2" borderId="0" xfId="0" applyNumberFormat="1" applyFont="1" applyFill="1" applyAlignment="1" applyProtection="1">
      <alignment horizontal="centerContinuous"/>
    </xf>
    <xf numFmtId="0" fontId="50" fillId="2" borderId="0" xfId="0" applyFont="1" applyFill="1" applyAlignment="1" applyProtection="1">
      <alignment horizontal="centerContinuous"/>
    </xf>
    <xf numFmtId="49" fontId="12" fillId="2" borderId="0" xfId="0" applyNumberFormat="1" applyFont="1" applyFill="1" applyBorder="1" applyAlignment="1" applyProtection="1">
      <alignment horizontal="center"/>
    </xf>
    <xf numFmtId="0" fontId="12" fillId="2" borderId="0" xfId="0" applyFont="1" applyFill="1" applyBorder="1" applyAlignment="1">
      <alignment horizontal="center"/>
    </xf>
    <xf numFmtId="0" fontId="12" fillId="2" borderId="0" xfId="0" applyFont="1" applyFill="1" applyAlignment="1">
      <alignment horizontal="center"/>
    </xf>
    <xf numFmtId="0" fontId="10" fillId="2" borderId="0" xfId="0" applyFont="1" applyFill="1" applyAlignment="1" applyProtection="1">
      <alignment horizontal="centerContinuous"/>
    </xf>
    <xf numFmtId="0" fontId="2" fillId="2" borderId="0" xfId="0" applyFont="1" applyFill="1" applyProtection="1"/>
    <xf numFmtId="0" fontId="51" fillId="2" borderId="0" xfId="0" applyFont="1" applyFill="1"/>
    <xf numFmtId="0" fontId="48" fillId="2" borderId="0" xfId="0" applyFont="1" applyFill="1" applyAlignment="1" applyProtection="1">
      <alignment horizontal="left" vertical="center" wrapText="1"/>
    </xf>
    <xf numFmtId="0" fontId="17" fillId="2" borderId="0" xfId="0" applyFont="1" applyFill="1"/>
    <xf numFmtId="0" fontId="23" fillId="0" borderId="3" xfId="0" applyFont="1" applyFill="1" applyBorder="1" applyAlignment="1" applyProtection="1">
      <alignment horizontal="center"/>
      <protection locked="0"/>
    </xf>
    <xf numFmtId="0" fontId="37" fillId="2" borderId="26" xfId="0" applyFont="1" applyFill="1" applyBorder="1"/>
    <xf numFmtId="0" fontId="37" fillId="2" borderId="2" xfId="0" applyFont="1" applyFill="1" applyBorder="1" applyAlignment="1">
      <alignment horizontal="center"/>
    </xf>
    <xf numFmtId="0" fontId="37" fillId="2" borderId="27" xfId="0" applyFont="1" applyFill="1" applyBorder="1" applyAlignment="1">
      <alignment horizontal="center"/>
    </xf>
    <xf numFmtId="0" fontId="17" fillId="2" borderId="0" xfId="0" applyFont="1" applyFill="1" applyBorder="1"/>
    <xf numFmtId="43" fontId="54" fillId="2" borderId="1" xfId="1" applyFont="1" applyFill="1" applyBorder="1"/>
    <xf numFmtId="43" fontId="54" fillId="2" borderId="20" xfId="1" applyFont="1" applyFill="1" applyBorder="1"/>
    <xf numFmtId="0" fontId="5" fillId="2" borderId="21" xfId="3" applyFont="1" applyFill="1" applyBorder="1" applyAlignment="1">
      <alignment horizontal="center"/>
    </xf>
    <xf numFmtId="0" fontId="52" fillId="2" borderId="0" xfId="0" applyFont="1" applyFill="1" applyAlignment="1">
      <alignment horizontal="centerContinuous"/>
    </xf>
    <xf numFmtId="0" fontId="11" fillId="2" borderId="0" xfId="0" applyFont="1" applyFill="1" applyAlignment="1">
      <alignment horizontal="center"/>
    </xf>
    <xf numFmtId="0" fontId="37" fillId="2" borderId="28" xfId="0" applyFont="1" applyFill="1" applyBorder="1" applyAlignment="1">
      <alignment horizontal="right"/>
    </xf>
    <xf numFmtId="3" fontId="35" fillId="2" borderId="0" xfId="0" applyNumberFormat="1" applyFont="1" applyFill="1" applyBorder="1"/>
    <xf numFmtId="3" fontId="35" fillId="2" borderId="29" xfId="0" applyNumberFormat="1" applyFont="1" applyFill="1" applyBorder="1"/>
    <xf numFmtId="9" fontId="37" fillId="2" borderId="28" xfId="0" quotePrefix="1" applyNumberFormat="1" applyFont="1" applyFill="1" applyBorder="1" applyAlignment="1">
      <alignment horizontal="right"/>
    </xf>
    <xf numFmtId="0" fontId="37" fillId="2" borderId="30" xfId="0" quotePrefix="1" applyFont="1" applyFill="1" applyBorder="1" applyAlignment="1">
      <alignment horizontal="right"/>
    </xf>
    <xf numFmtId="3" fontId="35" fillId="2" borderId="1" xfId="0" applyNumberFormat="1" applyFont="1" applyFill="1" applyBorder="1"/>
    <xf numFmtId="3" fontId="35" fillId="2" borderId="26" xfId="0" applyNumberFormat="1" applyFont="1" applyFill="1" applyBorder="1"/>
    <xf numFmtId="0" fontId="4" fillId="2" borderId="31" xfId="0" applyFont="1" applyFill="1" applyBorder="1"/>
    <xf numFmtId="49" fontId="21" fillId="0" borderId="0" xfId="0" applyNumberFormat="1" applyFont="1" applyFill="1" applyAlignment="1" applyProtection="1">
      <alignment horizontal="center" vertical="center"/>
      <protection locked="0"/>
    </xf>
    <xf numFmtId="49" fontId="21" fillId="0" borderId="0" xfId="0" applyNumberFormat="1" applyFont="1" applyFill="1" applyAlignment="1" applyProtection="1">
      <alignment horizontal="left" vertical="center"/>
      <protection locked="0"/>
    </xf>
    <xf numFmtId="4" fontId="4" fillId="2" borderId="32" xfId="0" applyNumberFormat="1" applyFont="1" applyFill="1" applyBorder="1" applyAlignment="1">
      <alignment vertical="top"/>
    </xf>
    <xf numFmtId="4" fontId="26" fillId="2" borderId="33" xfId="0" applyNumberFormat="1" applyFont="1" applyFill="1" applyBorder="1"/>
    <xf numFmtId="0" fontId="4" fillId="2" borderId="31" xfId="0" applyFont="1" applyFill="1" applyBorder="1" applyAlignment="1">
      <alignment horizontal="center"/>
    </xf>
    <xf numFmtId="0" fontId="34" fillId="2" borderId="0" xfId="0" applyFont="1" applyFill="1"/>
    <xf numFmtId="0" fontId="25" fillId="0" borderId="0" xfId="0" applyFont="1" applyFill="1" applyAlignment="1" applyProtection="1">
      <alignment horizontal="center"/>
      <protection locked="0"/>
    </xf>
    <xf numFmtId="0" fontId="4" fillId="2" borderId="0" xfId="0" applyFont="1" applyFill="1" applyBorder="1" applyAlignment="1">
      <alignment horizontal="centerContinuous"/>
    </xf>
    <xf numFmtId="0" fontId="5" fillId="2" borderId="0" xfId="3" applyFont="1" applyFill="1"/>
    <xf numFmtId="0" fontId="2" fillId="2" borderId="0" xfId="0" applyFont="1" applyFill="1" applyBorder="1" applyAlignment="1">
      <alignment horizontal="right"/>
    </xf>
    <xf numFmtId="0" fontId="25" fillId="0" borderId="0" xfId="0" applyFont="1" applyFill="1" applyProtection="1">
      <protection locked="0"/>
    </xf>
    <xf numFmtId="49" fontId="25" fillId="0" borderId="0" xfId="0" applyNumberFormat="1" applyFont="1" applyFill="1" applyProtection="1">
      <protection locked="0"/>
    </xf>
    <xf numFmtId="4" fontId="25" fillId="0" borderId="0" xfId="0" applyNumberFormat="1" applyFont="1" applyFill="1" applyProtection="1">
      <protection locked="0"/>
    </xf>
    <xf numFmtId="0" fontId="37" fillId="2" borderId="0" xfId="0" applyFont="1" applyFill="1"/>
    <xf numFmtId="0" fontId="2" fillId="2" borderId="0" xfId="0" applyFont="1" applyFill="1" applyAlignment="1">
      <alignment horizontal="centerContinuous"/>
    </xf>
    <xf numFmtId="0" fontId="6" fillId="2" borderId="0" xfId="3" applyFont="1" applyFill="1"/>
    <xf numFmtId="0" fontId="10" fillId="2" borderId="0" xfId="0" applyFont="1" applyFill="1" applyBorder="1" applyAlignment="1">
      <alignment horizontal="centerContinuous"/>
    </xf>
    <xf numFmtId="0" fontId="4" fillId="2" borderId="0" xfId="0" applyFont="1" applyFill="1" applyAlignment="1">
      <alignment horizontal="centerContinuous"/>
    </xf>
    <xf numFmtId="0" fontId="5" fillId="2" borderId="0" xfId="3" applyFont="1" applyFill="1" applyAlignment="1">
      <alignment horizontal="right"/>
    </xf>
    <xf numFmtId="0" fontId="5" fillId="0" borderId="21" xfId="3" applyFont="1" applyFill="1" applyBorder="1" applyAlignment="1" applyProtection="1">
      <alignment horizontal="center"/>
      <protection locked="0"/>
    </xf>
    <xf numFmtId="0" fontId="5" fillId="2" borderId="0" xfId="3" quotePrefix="1" applyFont="1" applyFill="1" applyAlignment="1">
      <alignment horizontal="center"/>
    </xf>
    <xf numFmtId="43" fontId="5" fillId="2" borderId="21" xfId="1" applyFont="1" applyFill="1" applyBorder="1" applyAlignment="1">
      <alignment horizontal="centerContinuous"/>
    </xf>
    <xf numFmtId="0" fontId="5" fillId="2" borderId="16" xfId="3" applyFont="1" applyFill="1" applyBorder="1" applyAlignment="1">
      <alignment horizontal="center"/>
    </xf>
    <xf numFmtId="43" fontId="5" fillId="2" borderId="0" xfId="1" applyFont="1" applyFill="1" applyBorder="1" applyAlignment="1">
      <alignment horizontal="right"/>
    </xf>
    <xf numFmtId="43" fontId="17" fillId="0" borderId="16" xfId="1" applyFont="1" applyFill="1" applyBorder="1" applyAlignment="1" applyProtection="1">
      <alignment horizontal="center"/>
      <protection locked="0"/>
    </xf>
    <xf numFmtId="43" fontId="5" fillId="2" borderId="0" xfId="1" applyFont="1" applyFill="1" applyBorder="1" applyAlignment="1">
      <alignment horizontal="center"/>
    </xf>
    <xf numFmtId="43" fontId="5" fillId="2" borderId="16" xfId="1" applyFont="1" applyFill="1" applyBorder="1" applyAlignment="1">
      <alignment horizontal="center"/>
    </xf>
    <xf numFmtId="43" fontId="5" fillId="2" borderId="0" xfId="1" applyFont="1" applyFill="1" applyAlignment="1">
      <alignment horizontal="right"/>
    </xf>
    <xf numFmtId="4" fontId="17" fillId="0" borderId="0" xfId="1" applyNumberFormat="1" applyFont="1" applyFill="1" applyProtection="1">
      <protection locked="0"/>
    </xf>
    <xf numFmtId="4" fontId="5" fillId="2" borderId="0" xfId="3" applyNumberFormat="1" applyFont="1" applyFill="1"/>
    <xf numFmtId="4" fontId="24" fillId="2" borderId="0" xfId="1" applyNumberFormat="1" applyFont="1" applyFill="1"/>
    <xf numFmtId="4" fontId="17" fillId="0" borderId="1" xfId="1" applyNumberFormat="1" applyFont="1" applyFill="1" applyBorder="1" applyProtection="1">
      <protection locked="0"/>
    </xf>
    <xf numFmtId="4" fontId="24" fillId="2" borderId="0" xfId="1" applyNumberFormat="1" applyFont="1" applyFill="1" applyBorder="1"/>
    <xf numFmtId="4" fontId="24" fillId="2" borderId="2" xfId="1" applyNumberFormat="1" applyFont="1" applyFill="1" applyBorder="1"/>
    <xf numFmtId="4" fontId="24" fillId="2" borderId="1" xfId="1" applyNumberFormat="1" applyFont="1" applyFill="1" applyBorder="1"/>
    <xf numFmtId="0" fontId="17" fillId="0" borderId="0" xfId="3" applyFont="1" applyFill="1" applyAlignment="1" applyProtection="1">
      <alignment horizontal="right"/>
      <protection locked="0"/>
    </xf>
    <xf numFmtId="43" fontId="55" fillId="2" borderId="0" xfId="1" applyFont="1" applyFill="1" applyAlignment="1">
      <alignment horizontal="right"/>
    </xf>
    <xf numFmtId="0" fontId="17" fillId="2" borderId="0" xfId="3" applyFont="1" applyFill="1" applyAlignment="1">
      <alignment horizontal="right"/>
    </xf>
    <xf numFmtId="166" fontId="5" fillId="2" borderId="0" xfId="3" applyNumberFormat="1" applyFont="1" applyFill="1" applyAlignment="1">
      <alignment horizontal="right"/>
    </xf>
    <xf numFmtId="43" fontId="54" fillId="2" borderId="2" xfId="1" applyFont="1" applyFill="1" applyBorder="1"/>
    <xf numFmtId="0" fontId="3" fillId="2" borderId="0" xfId="3" applyFont="1" applyFill="1" applyBorder="1" applyAlignment="1">
      <alignment horizontal="right"/>
    </xf>
    <xf numFmtId="43" fontId="3" fillId="2" borderId="0" xfId="1" applyFont="1" applyFill="1" applyBorder="1" applyAlignment="1">
      <alignment horizontal="right"/>
    </xf>
    <xf numFmtId="4" fontId="21" fillId="0" borderId="0" xfId="1" applyNumberFormat="1" applyFont="1" applyFill="1" applyBorder="1" applyProtection="1">
      <protection locked="0"/>
    </xf>
    <xf numFmtId="4" fontId="3" fillId="2" borderId="0" xfId="3" applyNumberFormat="1" applyFont="1" applyFill="1" applyBorder="1"/>
    <xf numFmtId="4" fontId="26" fillId="2" borderId="0" xfId="1" applyNumberFormat="1" applyFont="1" applyFill="1"/>
    <xf numFmtId="0" fontId="3" fillId="2" borderId="0" xfId="3" applyFont="1" applyFill="1"/>
    <xf numFmtId="43" fontId="56" fillId="2" borderId="0" xfId="1" applyFont="1" applyFill="1" applyBorder="1"/>
    <xf numFmtId="4" fontId="26" fillId="2" borderId="0" xfId="1" applyNumberFormat="1" applyFont="1" applyFill="1" applyBorder="1"/>
    <xf numFmtId="0" fontId="2" fillId="2" borderId="1" xfId="3" applyFont="1" applyFill="1" applyBorder="1" applyAlignment="1">
      <alignment horizontal="right"/>
    </xf>
    <xf numFmtId="43" fontId="3" fillId="2" borderId="1" xfId="1" applyFont="1" applyFill="1" applyBorder="1" applyAlignment="1">
      <alignment horizontal="right"/>
    </xf>
    <xf numFmtId="4" fontId="26" fillId="2" borderId="1" xfId="1" applyNumberFormat="1" applyFont="1" applyFill="1" applyBorder="1"/>
    <xf numFmtId="4" fontId="3" fillId="2" borderId="1" xfId="3" applyNumberFormat="1" applyFont="1" applyFill="1" applyBorder="1"/>
    <xf numFmtId="0" fontId="2" fillId="2" borderId="20" xfId="3" applyFont="1" applyFill="1" applyBorder="1" applyAlignment="1">
      <alignment horizontal="right"/>
    </xf>
    <xf numFmtId="43" fontId="3" fillId="2" borderId="20" xfId="1" applyFont="1" applyFill="1" applyBorder="1" applyAlignment="1">
      <alignment horizontal="right"/>
    </xf>
    <xf numFmtId="167" fontId="26" fillId="2" borderId="20" xfId="1" applyNumberFormat="1" applyFont="1" applyFill="1" applyBorder="1" applyAlignment="1">
      <alignment horizontal="right"/>
    </xf>
    <xf numFmtId="0" fontId="3" fillId="2" borderId="20" xfId="3" applyFont="1" applyFill="1" applyBorder="1"/>
    <xf numFmtId="44" fontId="21" fillId="0" borderId="0" xfId="2" applyFont="1" applyFill="1" applyBorder="1" applyProtection="1">
      <protection locked="0"/>
    </xf>
    <xf numFmtId="0" fontId="3" fillId="2" borderId="0" xfId="3" applyFont="1" applyFill="1" applyBorder="1"/>
    <xf numFmtId="43" fontId="26" fillId="2" borderId="0" xfId="1" applyFont="1" applyFill="1" applyBorder="1"/>
    <xf numFmtId="168" fontId="3" fillId="2" borderId="0" xfId="1" applyNumberFormat="1" applyFont="1" applyFill="1" applyBorder="1" applyAlignment="1">
      <alignment horizontal="right"/>
    </xf>
    <xf numFmtId="170" fontId="26" fillId="2" borderId="0" xfId="4" applyNumberFormat="1" applyFont="1" applyFill="1" applyBorder="1"/>
    <xf numFmtId="168" fontId="56" fillId="2" borderId="0" xfId="1" applyNumberFormat="1" applyFont="1" applyFill="1" applyBorder="1"/>
    <xf numFmtId="168" fontId="37" fillId="2" borderId="0" xfId="1" applyNumberFormat="1" applyFont="1" applyFill="1" applyBorder="1"/>
    <xf numFmtId="0" fontId="3" fillId="2" borderId="0" xfId="3" quotePrefix="1" applyFont="1" applyFill="1" applyBorder="1" applyAlignment="1">
      <alignment horizontal="right"/>
    </xf>
    <xf numFmtId="168" fontId="21" fillId="0" borderId="0" xfId="1" applyNumberFormat="1" applyFont="1" applyFill="1" applyBorder="1" applyProtection="1">
      <protection locked="0"/>
    </xf>
    <xf numFmtId="43" fontId="26" fillId="2" borderId="0" xfId="1" applyNumberFormat="1" applyFont="1" applyFill="1" applyBorder="1"/>
    <xf numFmtId="44" fontId="26" fillId="2" borderId="0" xfId="2" applyFont="1" applyFill="1" applyBorder="1"/>
    <xf numFmtId="9" fontId="26" fillId="2" borderId="0" xfId="4" applyFont="1" applyFill="1" applyBorder="1"/>
    <xf numFmtId="0" fontId="2" fillId="2" borderId="0" xfId="3" applyFont="1" applyFill="1" applyBorder="1" applyAlignment="1">
      <alignment horizontal="right"/>
    </xf>
    <xf numFmtId="43" fontId="3" fillId="2" borderId="1" xfId="1" applyFont="1" applyFill="1" applyBorder="1"/>
    <xf numFmtId="0" fontId="3" fillId="2" borderId="34" xfId="3" applyFont="1" applyFill="1" applyBorder="1" applyAlignment="1">
      <alignment horizontal="left"/>
    </xf>
    <xf numFmtId="0" fontId="3" fillId="2" borderId="34" xfId="3" applyFont="1" applyFill="1" applyBorder="1" applyAlignment="1">
      <alignment horizontal="center"/>
    </xf>
    <xf numFmtId="43" fontId="3" fillId="2" borderId="0" xfId="1" applyFont="1" applyFill="1" applyAlignment="1">
      <alignment horizontal="right"/>
    </xf>
    <xf numFmtId="0" fontId="3" fillId="0" borderId="0" xfId="3" applyFont="1" applyFill="1" applyAlignment="1" applyProtection="1">
      <alignment horizontal="right"/>
      <protection locked="0"/>
    </xf>
    <xf numFmtId="0" fontId="3" fillId="2" borderId="0" xfId="3" applyFont="1" applyFill="1" applyAlignment="1">
      <alignment horizontal="left" indent="3"/>
    </xf>
    <xf numFmtId="0" fontId="3" fillId="2" borderId="1" xfId="3" applyFont="1" applyFill="1" applyBorder="1" applyAlignment="1">
      <alignment horizontal="right"/>
    </xf>
    <xf numFmtId="0" fontId="3" fillId="0" borderId="1" xfId="3" applyFont="1" applyFill="1" applyBorder="1" applyAlignment="1" applyProtection="1">
      <alignment horizontal="right"/>
      <protection locked="0"/>
    </xf>
    <xf numFmtId="0" fontId="4" fillId="2" borderId="20" xfId="3" applyFont="1" applyFill="1" applyBorder="1" applyAlignment="1">
      <alignment horizontal="right"/>
    </xf>
    <xf numFmtId="43" fontId="21" fillId="0" borderId="20" xfId="1" applyFont="1" applyFill="1" applyBorder="1" applyProtection="1">
      <protection locked="0"/>
    </xf>
    <xf numFmtId="43" fontId="3" fillId="2" borderId="0" xfId="1" applyFont="1" applyFill="1"/>
    <xf numFmtId="0" fontId="3" fillId="2" borderId="0" xfId="3" applyFont="1" applyFill="1" applyAlignment="1">
      <alignment horizontal="right"/>
    </xf>
    <xf numFmtId="0" fontId="57" fillId="2" borderId="0" xfId="3" applyFont="1" applyFill="1" applyAlignment="1">
      <alignment horizontal="right"/>
    </xf>
    <xf numFmtId="43" fontId="57" fillId="2" borderId="0" xfId="1" applyFont="1" applyFill="1" applyBorder="1" applyAlignment="1">
      <alignment horizontal="right"/>
    </xf>
    <xf numFmtId="0" fontId="57" fillId="2" borderId="0" xfId="3" applyFont="1" applyFill="1"/>
    <xf numFmtId="0" fontId="57" fillId="2" borderId="0" xfId="3" applyFont="1" applyFill="1" applyBorder="1"/>
    <xf numFmtId="43" fontId="46" fillId="2" borderId="0" xfId="1" applyFont="1" applyFill="1"/>
    <xf numFmtId="43" fontId="57" fillId="2" borderId="0" xfId="1" applyFont="1" applyFill="1"/>
    <xf numFmtId="43" fontId="57" fillId="2" borderId="0" xfId="1" applyFont="1" applyFill="1" applyAlignment="1">
      <alignment horizontal="right"/>
    </xf>
    <xf numFmtId="43" fontId="5" fillId="2" borderId="0" xfId="1" applyFont="1" applyFill="1"/>
    <xf numFmtId="49" fontId="10" fillId="2" borderId="0" xfId="0" applyNumberFormat="1" applyFont="1" applyFill="1" applyAlignment="1">
      <alignment horizontal="centerContinuous" vertical="top"/>
    </xf>
    <xf numFmtId="0" fontId="10" fillId="2" borderId="0" xfId="0" applyFont="1" applyFill="1" applyAlignment="1">
      <alignment horizontal="centerContinuous" vertical="top"/>
    </xf>
    <xf numFmtId="49" fontId="7" fillId="2" borderId="1" xfId="0" applyNumberFormat="1" applyFont="1" applyFill="1" applyBorder="1" applyAlignment="1">
      <alignment horizontal="left" vertical="top"/>
    </xf>
    <xf numFmtId="0" fontId="7" fillId="2" borderId="1" xfId="0" applyFont="1" applyFill="1" applyBorder="1" applyAlignment="1">
      <alignment vertical="top"/>
    </xf>
    <xf numFmtId="49" fontId="7" fillId="2" borderId="2" xfId="0" applyNumberFormat="1" applyFont="1" applyFill="1" applyBorder="1" applyAlignment="1">
      <alignment horizontal="left" vertical="top"/>
    </xf>
    <xf numFmtId="0" fontId="7" fillId="2" borderId="2" xfId="0" applyFont="1" applyFill="1" applyBorder="1" applyAlignment="1">
      <alignment vertical="top"/>
    </xf>
    <xf numFmtId="49" fontId="6" fillId="2" borderId="0" xfId="0" applyNumberFormat="1" applyFont="1" applyFill="1" applyAlignment="1">
      <alignment horizontal="left" vertical="top"/>
    </xf>
    <xf numFmtId="0" fontId="6" fillId="2" borderId="0" xfId="0" applyFont="1" applyFill="1" applyAlignment="1">
      <alignment vertical="top"/>
    </xf>
    <xf numFmtId="2" fontId="5" fillId="2" borderId="0" xfId="0" applyNumberFormat="1" applyFont="1" applyFill="1"/>
    <xf numFmtId="49" fontId="5" fillId="2" borderId="0" xfId="0" applyNumberFormat="1" applyFont="1" applyFill="1" applyAlignment="1">
      <alignment horizontal="left" vertical="top"/>
    </xf>
    <xf numFmtId="49" fontId="18" fillId="2" borderId="0" xfId="0" applyNumberFormat="1" applyFont="1" applyFill="1" applyAlignment="1">
      <alignment horizontal="left" vertical="top"/>
    </xf>
    <xf numFmtId="0" fontId="3" fillId="2" borderId="0" xfId="0" applyFont="1" applyFill="1" applyAlignment="1">
      <alignment vertical="top"/>
    </xf>
    <xf numFmtId="0" fontId="18" fillId="2" borderId="0" xfId="0" applyFont="1" applyFill="1"/>
    <xf numFmtId="49" fontId="3" fillId="2" borderId="0" xfId="0" applyNumberFormat="1" applyFont="1" applyFill="1" applyBorder="1" applyAlignment="1">
      <alignment horizontal="left" vertical="top"/>
    </xf>
    <xf numFmtId="0" fontId="3" fillId="2" borderId="0" xfId="0" applyFont="1" applyFill="1" applyBorder="1" applyAlignment="1">
      <alignment vertical="top"/>
    </xf>
    <xf numFmtId="0" fontId="3" fillId="2" borderId="0" xfId="0" applyFont="1" applyFill="1" applyBorder="1" applyAlignment="1">
      <alignment horizontal="right"/>
    </xf>
    <xf numFmtId="0" fontId="4" fillId="2" borderId="0" xfId="0" applyFont="1" applyFill="1" applyBorder="1" applyAlignment="1">
      <alignment horizontal="center"/>
    </xf>
    <xf numFmtId="0" fontId="3" fillId="2" borderId="0" xfId="0" applyFont="1" applyFill="1" applyBorder="1"/>
    <xf numFmtId="0" fontId="3" fillId="2" borderId="0" xfId="0" applyFont="1" applyFill="1" applyBorder="1" applyAlignment="1">
      <alignment horizontal="right" vertical="top"/>
    </xf>
    <xf numFmtId="3" fontId="21" fillId="0" borderId="0" xfId="0" applyNumberFormat="1" applyFont="1" applyFill="1" applyBorder="1" applyAlignment="1" applyProtection="1">
      <alignment horizontal="center"/>
      <protection locked="0"/>
    </xf>
    <xf numFmtId="3" fontId="26" fillId="0" borderId="0" xfId="0" applyNumberFormat="1" applyFont="1" applyFill="1" applyBorder="1" applyProtection="1">
      <protection locked="0"/>
    </xf>
    <xf numFmtId="0" fontId="3" fillId="0" borderId="3" xfId="0" applyFont="1" applyFill="1" applyBorder="1" applyAlignment="1" applyProtection="1">
      <alignment horizontal="center"/>
      <protection locked="0"/>
    </xf>
    <xf numFmtId="3" fontId="25" fillId="2" borderId="0" xfId="0" applyNumberFormat="1" applyFont="1" applyFill="1" applyBorder="1"/>
    <xf numFmtId="4" fontId="3" fillId="2" borderId="0" xfId="0" applyNumberFormat="1" applyFont="1" applyFill="1" applyBorder="1" applyAlignment="1">
      <alignment horizontal="right"/>
    </xf>
    <xf numFmtId="4" fontId="3" fillId="2" borderId="0" xfId="0" applyNumberFormat="1" applyFont="1" applyFill="1" applyBorder="1" applyAlignment="1">
      <alignment vertical="top"/>
    </xf>
    <xf numFmtId="4" fontId="3" fillId="2" borderId="0" xfId="0" applyNumberFormat="1" applyFont="1" applyFill="1" applyBorder="1"/>
    <xf numFmtId="3" fontId="21" fillId="0" borderId="0" xfId="0" applyNumberFormat="1" applyFont="1" applyFill="1" applyBorder="1" applyProtection="1">
      <protection locked="0"/>
    </xf>
    <xf numFmtId="2" fontId="3" fillId="0" borderId="3" xfId="0" applyNumberFormat="1" applyFont="1" applyFill="1" applyBorder="1" applyAlignment="1" applyProtection="1">
      <alignment horizontal="center"/>
      <protection locked="0"/>
    </xf>
    <xf numFmtId="0" fontId="4" fillId="2" borderId="0" xfId="0" applyFont="1" applyFill="1" applyBorder="1" applyAlignment="1">
      <alignment vertical="top"/>
    </xf>
    <xf numFmtId="4" fontId="21" fillId="2" borderId="0" xfId="0" applyNumberFormat="1" applyFont="1" applyFill="1" applyBorder="1" applyAlignment="1">
      <alignment horizontal="left"/>
    </xf>
    <xf numFmtId="0" fontId="21" fillId="2" borderId="0" xfId="0" applyFont="1" applyFill="1" applyBorder="1" applyAlignment="1">
      <alignment horizontal="right"/>
    </xf>
    <xf numFmtId="0" fontId="4" fillId="2" borderId="0" xfId="0" applyFont="1" applyFill="1" applyBorder="1" applyAlignment="1">
      <alignment horizontal="right"/>
    </xf>
    <xf numFmtId="3" fontId="26" fillId="2" borderId="1" xfId="0" applyNumberFormat="1" applyFont="1" applyFill="1" applyBorder="1"/>
    <xf numFmtId="3" fontId="3" fillId="6" borderId="1" xfId="0" applyNumberFormat="1" applyFont="1" applyFill="1" applyBorder="1"/>
    <xf numFmtId="49" fontId="5" fillId="2" borderId="0" xfId="0" applyNumberFormat="1" applyFont="1" applyFill="1" applyBorder="1" applyAlignment="1">
      <alignment horizontal="left" vertical="top"/>
    </xf>
    <xf numFmtId="0" fontId="5" fillId="2" borderId="0" xfId="0" applyFont="1" applyFill="1" applyBorder="1" applyAlignment="1">
      <alignment vertical="top"/>
    </xf>
    <xf numFmtId="0" fontId="5" fillId="2" borderId="0" xfId="0" applyFont="1" applyFill="1" applyBorder="1" applyAlignment="1">
      <alignment horizontal="center"/>
    </xf>
    <xf numFmtId="3" fontId="24" fillId="2" borderId="0" xfId="0" applyNumberFormat="1" applyFont="1" applyFill="1" applyBorder="1"/>
    <xf numFmtId="167" fontId="25" fillId="2" borderId="0" xfId="0" applyNumberFormat="1" applyFont="1" applyFill="1" applyBorder="1" applyAlignment="1">
      <alignment horizontal="right"/>
    </xf>
    <xf numFmtId="0" fontId="5" fillId="2" borderId="0" xfId="0" applyFont="1" applyFill="1" applyAlignment="1">
      <alignment vertical="top"/>
    </xf>
    <xf numFmtId="0" fontId="5" fillId="7" borderId="0" xfId="0" applyFont="1" applyFill="1" applyAlignment="1">
      <alignment horizontal="right"/>
    </xf>
    <xf numFmtId="0" fontId="5" fillId="2" borderId="0" xfId="0" applyFont="1" applyFill="1" applyAlignment="1" applyProtection="1">
      <alignment horizontal="left"/>
    </xf>
    <xf numFmtId="0" fontId="5" fillId="0" borderId="0" xfId="0" applyFont="1"/>
    <xf numFmtId="0" fontId="3" fillId="4" borderId="0" xfId="0" applyFont="1" applyFill="1"/>
    <xf numFmtId="0" fontId="3" fillId="0" borderId="0" xfId="0" applyFont="1"/>
    <xf numFmtId="0" fontId="3" fillId="7" borderId="3" xfId="0" applyFont="1" applyFill="1" applyBorder="1" applyAlignment="1">
      <alignment horizontal="center"/>
    </xf>
    <xf numFmtId="0" fontId="3" fillId="7" borderId="0" xfId="0" applyFont="1" applyFill="1"/>
    <xf numFmtId="0" fontId="3" fillId="7" borderId="0" xfId="0" applyFont="1" applyFill="1" applyAlignment="1">
      <alignment horizontal="right"/>
    </xf>
    <xf numFmtId="3" fontId="21" fillId="0" borderId="0" xfId="0" applyNumberFormat="1" applyFont="1" applyProtection="1">
      <protection locked="0"/>
    </xf>
    <xf numFmtId="3" fontId="3" fillId="2" borderId="0" xfId="0" applyNumberFormat="1" applyFont="1" applyFill="1"/>
    <xf numFmtId="4" fontId="21" fillId="0" borderId="0" xfId="0" applyNumberFormat="1" applyFont="1" applyProtection="1">
      <protection locked="0"/>
    </xf>
    <xf numFmtId="2" fontId="3" fillId="2" borderId="0" xfId="0" applyNumberFormat="1" applyFont="1" applyFill="1"/>
    <xf numFmtId="4" fontId="3" fillId="2" borderId="2" xfId="0" applyNumberFormat="1" applyFont="1" applyFill="1" applyBorder="1"/>
    <xf numFmtId="167" fontId="3" fillId="2" borderId="0" xfId="4" applyNumberFormat="1" applyFont="1" applyFill="1"/>
    <xf numFmtId="167" fontId="3" fillId="4" borderId="0" xfId="4" applyNumberFormat="1" applyFont="1" applyFill="1"/>
    <xf numFmtId="167" fontId="3" fillId="2" borderId="0" xfId="4" applyNumberFormat="1" applyFont="1" applyFill="1" applyAlignment="1">
      <alignment horizontal="right"/>
    </xf>
    <xf numFmtId="0" fontId="29" fillId="7" borderId="0" xfId="0" applyFont="1" applyFill="1"/>
    <xf numFmtId="0" fontId="2" fillId="7" borderId="0" xfId="0" applyFont="1" applyFill="1" applyAlignment="1">
      <alignment horizontal="right"/>
    </xf>
    <xf numFmtId="167" fontId="21" fillId="0" borderId="0" xfId="0" applyNumberFormat="1" applyFont="1" applyProtection="1">
      <protection locked="0"/>
    </xf>
    <xf numFmtId="4" fontId="21" fillId="0" borderId="2" xfId="0" applyNumberFormat="1" applyFont="1" applyBorder="1" applyProtection="1">
      <protection locked="0"/>
    </xf>
    <xf numFmtId="0" fontId="3" fillId="7" borderId="0" xfId="0" quotePrefix="1" applyFont="1" applyFill="1" applyAlignment="1">
      <alignment horizontal="right"/>
    </xf>
    <xf numFmtId="0" fontId="3" fillId="7" borderId="0" xfId="3" applyFont="1" applyFill="1" applyBorder="1" applyAlignment="1">
      <alignment horizontal="right"/>
    </xf>
    <xf numFmtId="4" fontId="3" fillId="7" borderId="0" xfId="0" quotePrefix="1" applyNumberFormat="1" applyFont="1" applyFill="1" applyAlignment="1">
      <alignment horizontal="right"/>
    </xf>
    <xf numFmtId="170" fontId="3" fillId="2" borderId="0" xfId="4" applyNumberFormat="1" applyFont="1" applyFill="1"/>
    <xf numFmtId="0" fontId="3" fillId="0" borderId="0" xfId="0" applyFont="1" applyAlignment="1">
      <alignment horizontal="right"/>
    </xf>
    <xf numFmtId="0" fontId="3" fillId="2" borderId="0" xfId="0" applyFont="1" applyFill="1" applyAlignment="1">
      <alignment horizontal="centerContinuous"/>
    </xf>
    <xf numFmtId="0" fontId="3" fillId="2" borderId="0" xfId="0" applyFont="1" applyFill="1" applyBorder="1" applyAlignment="1">
      <alignment horizontal="centerContinuous"/>
    </xf>
    <xf numFmtId="0" fontId="17" fillId="2" borderId="0" xfId="0" applyFont="1" applyFill="1" applyProtection="1"/>
    <xf numFmtId="0" fontId="17" fillId="2" borderId="0" xfId="0" applyFont="1" applyFill="1" applyAlignment="1" applyProtection="1">
      <alignment horizontal="right"/>
    </xf>
    <xf numFmtId="0" fontId="24" fillId="2" borderId="0" xfId="0" applyFont="1" applyFill="1" applyAlignment="1">
      <alignment horizontal="left"/>
    </xf>
    <xf numFmtId="4" fontId="7" fillId="2" borderId="0" xfId="0" applyNumberFormat="1" applyFont="1" applyFill="1" applyBorder="1"/>
    <xf numFmtId="0" fontId="58" fillId="2" borderId="0" xfId="0" applyFont="1" applyFill="1"/>
    <xf numFmtId="49" fontId="2" fillId="2" borderId="3" xfId="0" applyNumberFormat="1" applyFont="1" applyFill="1" applyBorder="1" applyAlignment="1">
      <alignment horizontal="center" wrapText="1"/>
    </xf>
    <xf numFmtId="4" fontId="31" fillId="2" borderId="0" xfId="0" applyNumberFormat="1" applyFont="1" applyFill="1"/>
    <xf numFmtId="4" fontId="31" fillId="2" borderId="4" xfId="0" applyNumberFormat="1" applyFont="1" applyFill="1" applyBorder="1"/>
    <xf numFmtId="0" fontId="20" fillId="2" borderId="0" xfId="0" applyFont="1" applyFill="1"/>
    <xf numFmtId="4" fontId="19" fillId="0" borderId="4" xfId="0" applyNumberFormat="1" applyFont="1" applyFill="1" applyBorder="1" applyProtection="1">
      <protection locked="0"/>
    </xf>
    <xf numFmtId="0" fontId="59" fillId="0" borderId="0" xfId="0" applyFont="1" applyFill="1" applyProtection="1">
      <protection locked="0"/>
    </xf>
    <xf numFmtId="4" fontId="18" fillId="2" borderId="0" xfId="0" applyNumberFormat="1" applyFont="1" applyFill="1" applyBorder="1"/>
    <xf numFmtId="4" fontId="54" fillId="2" borderId="0" xfId="0" applyNumberFormat="1" applyFont="1" applyFill="1" applyBorder="1"/>
    <xf numFmtId="0" fontId="18" fillId="2" borderId="0" xfId="0" applyFont="1" applyFill="1" applyAlignment="1">
      <alignment horizontal="left"/>
    </xf>
    <xf numFmtId="44" fontId="25" fillId="2" borderId="0" xfId="2" applyFont="1" applyFill="1"/>
    <xf numFmtId="0" fontId="4" fillId="2" borderId="0" xfId="0" applyFont="1" applyFill="1" applyAlignment="1">
      <alignment horizontal="left" indent="1"/>
    </xf>
    <xf numFmtId="9" fontId="4" fillId="2" borderId="0" xfId="4" applyFont="1" applyFill="1"/>
    <xf numFmtId="0" fontId="54" fillId="2" borderId="0" xfId="0" applyFont="1" applyFill="1"/>
    <xf numFmtId="44" fontId="19" fillId="0" borderId="0" xfId="2" applyFont="1" applyFill="1" applyProtection="1">
      <protection locked="0"/>
    </xf>
    <xf numFmtId="44" fontId="25" fillId="2" borderId="1" xfId="2" applyFont="1" applyFill="1" applyBorder="1"/>
    <xf numFmtId="0" fontId="4" fillId="2" borderId="1" xfId="0" applyFont="1" applyFill="1" applyBorder="1" applyAlignment="1">
      <alignment horizontal="left" indent="1"/>
    </xf>
    <xf numFmtId="9" fontId="4" fillId="2" borderId="1" xfId="4" applyFont="1" applyFill="1" applyBorder="1"/>
    <xf numFmtId="170" fontId="31" fillId="2" borderId="0" xfId="4" applyNumberFormat="1" applyFont="1" applyFill="1"/>
    <xf numFmtId="0" fontId="18" fillId="2" borderId="0" xfId="0" quotePrefix="1" applyFont="1" applyFill="1"/>
    <xf numFmtId="44" fontId="31" fillId="2" borderId="2" xfId="2" applyFont="1" applyFill="1" applyBorder="1"/>
    <xf numFmtId="4" fontId="19" fillId="0" borderId="0" xfId="0" applyNumberFormat="1" applyFont="1" applyFill="1" applyAlignment="1" applyProtection="1">
      <alignment horizontal="right"/>
      <protection locked="0"/>
    </xf>
    <xf numFmtId="2" fontId="31" fillId="2" borderId="0" xfId="0" applyNumberFormat="1" applyFont="1" applyFill="1"/>
    <xf numFmtId="44" fontId="31" fillId="2" borderId="0" xfId="2" applyFont="1" applyFill="1"/>
    <xf numFmtId="9" fontId="19" fillId="0" borderId="0" xfId="4" applyFont="1" applyFill="1" applyProtection="1">
      <protection locked="0"/>
    </xf>
    <xf numFmtId="0" fontId="17" fillId="0" borderId="0" xfId="0" applyNumberFormat="1" applyFont="1" applyFill="1" applyAlignment="1" applyProtection="1">
      <alignment horizontal="left"/>
      <protection locked="0"/>
    </xf>
    <xf numFmtId="0" fontId="17" fillId="0" borderId="0" xfId="0" applyNumberFormat="1" applyFont="1" applyFill="1" applyAlignment="1" applyProtection="1">
      <protection locked="0"/>
    </xf>
    <xf numFmtId="0" fontId="0" fillId="0" borderId="0" xfId="0" applyNumberFormat="1" applyFill="1" applyAlignment="1" applyProtection="1">
      <protection locked="0"/>
    </xf>
    <xf numFmtId="0" fontId="17" fillId="0" borderId="0" xfId="0" applyNumberFormat="1" applyFont="1" applyFill="1" applyAlignment="1" applyProtection="1">
      <alignment horizontal="center"/>
      <protection locked="0"/>
    </xf>
    <xf numFmtId="0" fontId="17" fillId="0" borderId="0" xfId="0" applyNumberFormat="1" applyFont="1" applyAlignment="1" applyProtection="1">
      <alignment horizontal="left"/>
      <protection locked="0"/>
    </xf>
    <xf numFmtId="0" fontId="17" fillId="0" borderId="0" xfId="0" applyNumberFormat="1" applyFont="1" applyFill="1" applyProtection="1">
      <protection locked="0"/>
    </xf>
    <xf numFmtId="0" fontId="5" fillId="2" borderId="28" xfId="0" applyFont="1" applyFill="1" applyBorder="1"/>
    <xf numFmtId="0" fontId="8" fillId="2" borderId="0" xfId="0" applyFont="1" applyFill="1" applyBorder="1"/>
    <xf numFmtId="0" fontId="0" fillId="2" borderId="0" xfId="0" applyFill="1" applyBorder="1"/>
    <xf numFmtId="0" fontId="4" fillId="2" borderId="0" xfId="0" applyFont="1" applyFill="1" applyBorder="1"/>
    <xf numFmtId="0" fontId="5" fillId="2" borderId="0" xfId="0" applyFont="1" applyFill="1" applyBorder="1" applyProtection="1">
      <protection locked="0"/>
    </xf>
    <xf numFmtId="0" fontId="5" fillId="2" borderId="0" xfId="0" applyFont="1" applyFill="1" applyProtection="1">
      <protection locked="0"/>
    </xf>
    <xf numFmtId="3" fontId="25" fillId="2" borderId="0" xfId="0" applyNumberFormat="1" applyFont="1" applyFill="1" applyProtection="1">
      <protection locked="0"/>
    </xf>
    <xf numFmtId="169" fontId="25" fillId="2" borderId="0" xfId="0" applyNumberFormat="1" applyFont="1" applyFill="1" applyProtection="1">
      <protection locked="0"/>
    </xf>
    <xf numFmtId="0" fontId="16" fillId="2" borderId="37" xfId="0" applyFont="1" applyFill="1" applyBorder="1" applyAlignment="1" applyProtection="1">
      <alignment horizontal="right" vertical="top" wrapText="1"/>
      <protection locked="0"/>
    </xf>
    <xf numFmtId="3" fontId="42" fillId="2" borderId="38" xfId="0" applyNumberFormat="1" applyFont="1" applyFill="1" applyBorder="1" applyProtection="1">
      <protection locked="0"/>
    </xf>
    <xf numFmtId="0" fontId="16" fillId="2" borderId="35" xfId="0" applyFont="1" applyFill="1" applyBorder="1" applyAlignment="1" applyProtection="1">
      <alignment horizontal="right" vertical="top" wrapText="1"/>
      <protection locked="0"/>
    </xf>
    <xf numFmtId="3" fontId="41" fillId="0" borderId="40" xfId="0" applyNumberFormat="1" applyFont="1" applyFill="1" applyBorder="1" applyProtection="1">
      <protection locked="0"/>
    </xf>
    <xf numFmtId="3" fontId="42" fillId="2" borderId="40" xfId="0" applyNumberFormat="1" applyFont="1" applyFill="1" applyBorder="1" applyProtection="1">
      <protection locked="0"/>
    </xf>
    <xf numFmtId="49" fontId="60" fillId="0" borderId="0" xfId="0" applyNumberFormat="1" applyFont="1" applyFill="1" applyBorder="1" applyProtection="1">
      <protection locked="0"/>
    </xf>
    <xf numFmtId="0" fontId="61" fillId="0" borderId="0" xfId="0" applyFont="1" applyAlignment="1">
      <alignment horizontal="left" vertical="center"/>
    </xf>
    <xf numFmtId="0" fontId="1" fillId="0" borderId="0" xfId="0" applyFont="1"/>
    <xf numFmtId="0" fontId="3" fillId="0" borderId="0" xfId="0" applyFont="1" applyAlignment="1">
      <alignment horizontal="left" vertical="center"/>
    </xf>
    <xf numFmtId="9" fontId="3" fillId="0" borderId="0" xfId="0" applyNumberFormat="1" applyFont="1" applyAlignment="1">
      <alignment horizontal="left" vertical="center"/>
    </xf>
    <xf numFmtId="49" fontId="1" fillId="0" borderId="0" xfId="0" applyNumberFormat="1" applyFont="1" applyFill="1" applyProtection="1">
      <protection locked="0"/>
    </xf>
    <xf numFmtId="4" fontId="62" fillId="0" borderId="0" xfId="0" applyNumberFormat="1" applyFont="1" applyFill="1" applyBorder="1" applyProtection="1">
      <protection locked="0"/>
    </xf>
    <xf numFmtId="4" fontId="8" fillId="3" borderId="3" xfId="0" applyNumberFormat="1" applyFont="1" applyFill="1" applyBorder="1" applyAlignment="1" applyProtection="1">
      <alignment horizontal="left"/>
    </xf>
    <xf numFmtId="0" fontId="17" fillId="0" borderId="0" xfId="0" applyFont="1" applyFill="1" applyAlignment="1" applyProtection="1">
      <alignment horizontal="left"/>
      <protection locked="0"/>
    </xf>
    <xf numFmtId="0" fontId="0" fillId="0" borderId="0" xfId="0" applyFill="1" applyAlignment="1" applyProtection="1">
      <alignment horizontal="left"/>
      <protection locked="0"/>
    </xf>
    <xf numFmtId="0" fontId="21" fillId="0" borderId="0" xfId="0" applyNumberFormat="1" applyFont="1" applyFill="1" applyAlignment="1" applyProtection="1">
      <alignment vertical="top" wrapText="1"/>
      <protection locked="0"/>
    </xf>
    <xf numFmtId="49" fontId="17" fillId="0" borderId="0" xfId="0" applyNumberFormat="1" applyFont="1" applyFill="1" applyAlignment="1" applyProtection="1">
      <alignment horizontal="left"/>
      <protection locked="0"/>
    </xf>
    <xf numFmtId="0" fontId="21" fillId="0" borderId="0" xfId="0" applyFont="1" applyFill="1" applyAlignment="1" applyProtection="1">
      <alignment horizontal="left"/>
      <protection locked="0"/>
    </xf>
    <xf numFmtId="0" fontId="21" fillId="0" borderId="34" xfId="0" applyFont="1" applyFill="1" applyBorder="1" applyAlignment="1" applyProtection="1">
      <alignment vertical="top" wrapText="1"/>
      <protection locked="0"/>
    </xf>
    <xf numFmtId="0" fontId="21" fillId="0" borderId="0" xfId="0" applyFont="1" applyFill="1" applyAlignment="1" applyProtection="1">
      <alignment vertical="top" wrapText="1"/>
      <protection locked="0"/>
    </xf>
    <xf numFmtId="49" fontId="13" fillId="2" borderId="0" xfId="0" applyNumberFormat="1" applyFont="1" applyFill="1" applyAlignment="1">
      <alignment wrapText="1"/>
    </xf>
    <xf numFmtId="0" fontId="13" fillId="2" borderId="0" xfId="0" applyNumberFormat="1" applyFont="1" applyFill="1" applyAlignment="1">
      <alignment wrapText="1"/>
    </xf>
    <xf numFmtId="49" fontId="19" fillId="0" borderId="0" xfId="0" applyNumberFormat="1" applyFont="1" applyFill="1" applyAlignment="1" applyProtection="1">
      <alignment vertical="top" wrapText="1"/>
      <protection locked="0"/>
    </xf>
    <xf numFmtId="0" fontId="13" fillId="2" borderId="0" xfId="0" applyNumberFormat="1" applyFont="1" applyFill="1" applyAlignment="1">
      <alignment horizontal="left" wrapText="1"/>
    </xf>
    <xf numFmtId="0" fontId="24" fillId="2" borderId="0" xfId="0" applyFont="1" applyFill="1" applyAlignment="1" applyProtection="1">
      <alignment horizontal="left" vertical="center" wrapText="1"/>
    </xf>
    <xf numFmtId="0" fontId="48" fillId="2" borderId="0" xfId="0" applyFont="1" applyFill="1" applyAlignment="1" applyProtection="1">
      <alignment horizontal="left" vertical="center" wrapText="1"/>
    </xf>
    <xf numFmtId="0" fontId="5" fillId="2" borderId="21" xfId="3" applyFont="1" applyFill="1" applyBorder="1" applyAlignment="1">
      <alignment horizontal="center" vertical="center" textRotation="90"/>
    </xf>
    <xf numFmtId="0" fontId="5" fillId="2" borderId="22" xfId="3" applyFont="1" applyFill="1" applyBorder="1" applyAlignment="1">
      <alignment horizontal="center" vertical="center" textRotation="90"/>
    </xf>
    <xf numFmtId="0" fontId="0" fillId="0" borderId="16" xfId="0" applyBorder="1" applyAlignment="1">
      <alignment horizontal="center" vertical="center" textRotation="90"/>
    </xf>
    <xf numFmtId="0" fontId="3" fillId="2" borderId="21" xfId="3" applyFont="1" applyFill="1" applyBorder="1" applyAlignment="1">
      <alignment horizontal="center" vertical="center" textRotation="90"/>
    </xf>
    <xf numFmtId="0" fontId="3" fillId="2" borderId="22" xfId="3" applyFont="1" applyFill="1" applyBorder="1" applyAlignment="1">
      <alignment horizontal="center" vertical="center" textRotation="90"/>
    </xf>
    <xf numFmtId="0" fontId="3" fillId="2" borderId="16" xfId="3" applyFont="1" applyFill="1" applyBorder="1" applyAlignment="1">
      <alignment horizontal="center" vertical="center" textRotation="90"/>
    </xf>
    <xf numFmtId="0" fontId="5" fillId="2" borderId="16" xfId="3" applyFont="1" applyFill="1" applyBorder="1" applyAlignment="1">
      <alignment horizontal="center" vertical="center" textRotation="90"/>
    </xf>
    <xf numFmtId="0" fontId="10" fillId="2" borderId="0" xfId="0" applyFont="1" applyFill="1" applyBorder="1" applyAlignment="1">
      <alignment horizontal="center"/>
    </xf>
    <xf numFmtId="0" fontId="0" fillId="0" borderId="0" xfId="0" applyAlignment="1">
      <alignment horizontal="center"/>
    </xf>
    <xf numFmtId="0" fontId="18" fillId="2" borderId="0" xfId="0" applyFont="1" applyFill="1" applyAlignment="1">
      <alignment wrapText="1" readingOrder="1"/>
    </xf>
    <xf numFmtId="0" fontId="0" fillId="0" borderId="0" xfId="0" applyAlignment="1">
      <alignment wrapText="1" readingOrder="1"/>
    </xf>
    <xf numFmtId="0" fontId="0" fillId="0" borderId="0" xfId="0" applyAlignment="1">
      <alignment wrapText="1"/>
    </xf>
    <xf numFmtId="0" fontId="9" fillId="2" borderId="39" xfId="0" applyFont="1" applyFill="1" applyBorder="1" applyAlignment="1" applyProtection="1">
      <alignment horizontal="center" vertical="center"/>
      <protection locked="0"/>
    </xf>
    <xf numFmtId="0" fontId="0" fillId="0" borderId="36" xfId="0" applyBorder="1" applyAlignment="1">
      <alignment horizontal="center" vertical="center"/>
    </xf>
    <xf numFmtId="0" fontId="3" fillId="2" borderId="21" xfId="0" applyFont="1" applyFill="1" applyBorder="1" applyAlignment="1">
      <alignment horizontal="center" wrapText="1"/>
    </xf>
    <xf numFmtId="0" fontId="3" fillId="2" borderId="16" xfId="0" applyFont="1" applyFill="1" applyBorder="1" applyAlignment="1">
      <alignment horizontal="center" wrapText="1"/>
    </xf>
    <xf numFmtId="0" fontId="3" fillId="2" borderId="6" xfId="0" applyFont="1" applyFill="1" applyBorder="1" applyAlignment="1">
      <alignment horizontal="center" wrapText="1"/>
    </xf>
    <xf numFmtId="0" fontId="3" fillId="2" borderId="7" xfId="0" applyFont="1" applyFill="1" applyBorder="1" applyAlignment="1">
      <alignment horizontal="center" wrapText="1"/>
    </xf>
    <xf numFmtId="0" fontId="45" fillId="2" borderId="27" xfId="0" applyFont="1" applyFill="1" applyBorder="1" applyAlignment="1">
      <alignment horizontal="center" vertical="center" wrapText="1"/>
    </xf>
    <xf numFmtId="0" fontId="45" fillId="2" borderId="26" xfId="0" applyFont="1" applyFill="1" applyBorder="1" applyAlignment="1">
      <alignment horizontal="center" vertical="center" wrapText="1"/>
    </xf>
    <xf numFmtId="0" fontId="3" fillId="2" borderId="21" xfId="0" applyFont="1" applyFill="1" applyBorder="1" applyAlignment="1">
      <alignment horizontal="center"/>
    </xf>
    <xf numFmtId="0" fontId="3" fillId="2" borderId="16" xfId="0" applyFont="1" applyFill="1" applyBorder="1" applyAlignment="1">
      <alignment horizontal="center"/>
    </xf>
  </cellXfs>
  <cellStyles count="5">
    <cellStyle name="Comma" xfId="1" builtinId="3"/>
    <cellStyle name="Currency" xfId="2" builtinId="4"/>
    <cellStyle name="Normal" xfId="0" builtinId="0"/>
    <cellStyle name="Normal_CostCalc" xfId="3"/>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1559560</xdr:colOff>
      <xdr:row>22</xdr:row>
      <xdr:rowOff>152400</xdr:rowOff>
    </xdr:from>
    <xdr:to>
      <xdr:col>2</xdr:col>
      <xdr:colOff>3408680</xdr:colOff>
      <xdr:row>27</xdr:row>
      <xdr:rowOff>137160</xdr:rowOff>
    </xdr:to>
    <xdr:sp macro="" textlink="">
      <xdr:nvSpPr>
        <xdr:cNvPr id="2" name="TextBox 1"/>
        <xdr:cNvSpPr txBox="1"/>
      </xdr:nvSpPr>
      <xdr:spPr>
        <a:xfrm>
          <a:off x="4597400" y="3606800"/>
          <a:ext cx="1849120" cy="822960"/>
        </a:xfrm>
        <a:prstGeom prst="rect">
          <a:avLst/>
        </a:prstGeom>
        <a:solidFill>
          <a:schemeClr val="lt1"/>
        </a:solidFill>
        <a:ln w="9525" cmpd="sng">
          <a:gradFill>
            <a:gsLst>
              <a:gs pos="0">
                <a:srgbClr val="000082"/>
              </a:gs>
              <a:gs pos="13000">
                <a:srgbClr val="0047FF"/>
              </a:gs>
              <a:gs pos="28000">
                <a:srgbClr val="000082"/>
              </a:gs>
              <a:gs pos="42999">
                <a:srgbClr val="0047FF"/>
              </a:gs>
              <a:gs pos="58000">
                <a:srgbClr val="000082"/>
              </a:gs>
              <a:gs pos="72000">
                <a:srgbClr val="0047FF"/>
              </a:gs>
              <a:gs pos="87000">
                <a:srgbClr val="000082"/>
              </a:gs>
              <a:gs pos="100000">
                <a:srgbClr val="0047FF"/>
              </a:gs>
            </a:gsLst>
            <a:lin ang="5400000" scaled="0"/>
          </a:gra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u="sng" baseline="0">
              <a:solidFill>
                <a:srgbClr val="0000FF"/>
              </a:solidFill>
              <a:latin typeface="Arial Narrow" pitchFamily="34" charset="0"/>
            </a:rPr>
            <a:t>Threshold for Capital Outlay Match</a:t>
          </a:r>
          <a:r>
            <a:rPr lang="en-US" sz="1000">
              <a:solidFill>
                <a:srgbClr val="0000FF"/>
              </a:solidFill>
              <a:latin typeface="Arial Narrow" pitchFamily="34" charset="0"/>
            </a:rPr>
            <a:t>:</a:t>
          </a:r>
        </a:p>
        <a:p>
          <a:r>
            <a:rPr lang="en-US" sz="1000" baseline="0">
              <a:solidFill>
                <a:srgbClr val="0000FF"/>
              </a:solidFill>
              <a:latin typeface="Arial Narrow" pitchFamily="34" charset="0"/>
            </a:rPr>
            <a:t>     Universities                  25%</a:t>
          </a:r>
        </a:p>
        <a:p>
          <a:r>
            <a:rPr lang="en-US" sz="1000" baseline="0">
              <a:solidFill>
                <a:srgbClr val="0000FF"/>
              </a:solidFill>
              <a:latin typeface="Arial Narrow" pitchFamily="34" charset="0"/>
            </a:rPr>
            <a:t>     Community Colleges    10%</a:t>
          </a:r>
        </a:p>
        <a:p>
          <a:r>
            <a:rPr lang="en-US" sz="1000" baseline="0">
              <a:solidFill>
                <a:srgbClr val="0000FF"/>
              </a:solidFill>
              <a:latin typeface="Arial Narrow" pitchFamily="34" charset="0"/>
            </a:rPr>
            <a:t>     Non-formula Units        10%</a:t>
          </a:r>
        </a:p>
        <a:p>
          <a:r>
            <a:rPr lang="en-US" sz="1000">
              <a:solidFill>
                <a:srgbClr val="0000FF"/>
              </a:solidFill>
              <a:latin typeface="Arial Narrow" pitchFamily="34" charset="0"/>
            </a:rPr>
            <a:t>     Technology Centers       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62"/>
  <sheetViews>
    <sheetView tabSelected="1" zoomScale="150" zoomScaleNormal="150" workbookViewId="0">
      <selection activeCell="D4" sqref="D4"/>
    </sheetView>
  </sheetViews>
  <sheetFormatPr defaultColWidth="9.109375" defaultRowHeight="15.6" x14ac:dyDescent="0.3"/>
  <cols>
    <col min="1" max="2" width="3.6640625" style="10" customWidth="1"/>
    <col min="3" max="3" width="14.6640625" style="10" customWidth="1"/>
    <col min="4" max="4" width="3.6640625" style="10" customWidth="1"/>
    <col min="5" max="5" width="14.6640625" style="10" customWidth="1"/>
    <col min="6" max="7" width="12.6640625" style="10" customWidth="1"/>
    <col min="8" max="8" width="10.6640625" style="10" customWidth="1"/>
    <col min="9" max="9" width="12.6640625" style="10" customWidth="1"/>
    <col min="10" max="10" width="9.109375" style="14"/>
    <col min="11" max="11" width="9.109375" style="11"/>
    <col min="12" max="16384" width="9.109375" style="10"/>
  </cols>
  <sheetData>
    <row r="1" spans="1:11" s="3" customFormat="1" ht="22.8" x14ac:dyDescent="0.4">
      <c r="A1" s="88" t="s">
        <v>228</v>
      </c>
      <c r="B1" s="242"/>
      <c r="C1" s="242"/>
      <c r="D1" s="242"/>
      <c r="E1" s="242"/>
      <c r="F1" s="242"/>
      <c r="G1" s="242"/>
      <c r="H1" s="242"/>
      <c r="I1" s="1"/>
      <c r="J1" s="243"/>
      <c r="K1" s="2" t="s">
        <v>134</v>
      </c>
    </row>
    <row r="2" spans="1:11" s="8" customFormat="1" ht="10.199999999999999" x14ac:dyDescent="0.2">
      <c r="A2" s="4"/>
      <c r="B2" s="4"/>
      <c r="C2" s="5"/>
      <c r="D2" s="4"/>
      <c r="E2" s="4"/>
      <c r="F2" s="4"/>
      <c r="G2" s="4"/>
      <c r="H2" s="4"/>
      <c r="I2" s="6"/>
      <c r="J2" s="7"/>
    </row>
    <row r="3" spans="1:11" x14ac:dyDescent="0.3">
      <c r="A3" s="9">
        <v>1</v>
      </c>
      <c r="B3" s="9" t="s">
        <v>0</v>
      </c>
      <c r="D3" s="10" t="s">
        <v>56</v>
      </c>
      <c r="E3" s="11"/>
      <c r="F3" s="12"/>
      <c r="G3" s="13">
        <v>332.6</v>
      </c>
      <c r="H3" s="11"/>
      <c r="I3" s="11"/>
    </row>
    <row r="4" spans="1:11" x14ac:dyDescent="0.3">
      <c r="B4" s="9" t="s">
        <v>2</v>
      </c>
      <c r="D4" s="438"/>
      <c r="E4" s="438"/>
      <c r="F4" s="438"/>
      <c r="G4" s="438"/>
      <c r="H4" s="438"/>
      <c r="I4" s="438"/>
      <c r="K4" s="15" t="s">
        <v>190</v>
      </c>
    </row>
    <row r="5" spans="1:11" x14ac:dyDescent="0.3">
      <c r="B5" s="9" t="s">
        <v>1</v>
      </c>
      <c r="D5" s="438"/>
      <c r="E5" s="438"/>
      <c r="F5" s="438"/>
      <c r="G5" s="438"/>
      <c r="H5" s="438"/>
      <c r="I5" s="438"/>
      <c r="K5" s="15" t="s">
        <v>191</v>
      </c>
    </row>
    <row r="6" spans="1:11" x14ac:dyDescent="0.3">
      <c r="B6" s="9" t="s">
        <v>135</v>
      </c>
      <c r="D6" s="467"/>
      <c r="E6" s="465"/>
      <c r="F6" s="465"/>
      <c r="G6" s="467"/>
      <c r="H6" s="465"/>
      <c r="I6" s="465"/>
      <c r="K6" s="15" t="s">
        <v>136</v>
      </c>
    </row>
    <row r="7" spans="1:11" s="19" customFormat="1" ht="4.2" x14ac:dyDescent="0.15">
      <c r="A7" s="16"/>
      <c r="B7" s="16"/>
      <c r="C7" s="16"/>
      <c r="D7" s="16"/>
      <c r="E7" s="16"/>
      <c r="F7" s="16"/>
      <c r="G7" s="16"/>
      <c r="H7" s="16"/>
      <c r="I7" s="16"/>
      <c r="J7" s="17"/>
      <c r="K7" s="18"/>
    </row>
    <row r="8" spans="1:11" s="19" customFormat="1" ht="4.2" x14ac:dyDescent="0.15">
      <c r="A8" s="20"/>
      <c r="B8" s="20"/>
      <c r="C8" s="20"/>
      <c r="D8" s="20"/>
      <c r="E8" s="20"/>
      <c r="F8" s="20"/>
      <c r="G8" s="20"/>
      <c r="H8" s="20"/>
      <c r="I8" s="20"/>
      <c r="J8" s="17"/>
      <c r="K8" s="18"/>
    </row>
    <row r="9" spans="1:11" x14ac:dyDescent="0.3">
      <c r="A9" s="9">
        <v>2</v>
      </c>
      <c r="B9" s="9" t="s">
        <v>3</v>
      </c>
      <c r="D9" s="233" t="s">
        <v>438</v>
      </c>
      <c r="E9" s="233"/>
      <c r="F9" s="11"/>
      <c r="G9" s="11"/>
      <c r="H9" s="11"/>
      <c r="I9" s="11"/>
      <c r="K9" s="21" t="s">
        <v>137</v>
      </c>
    </row>
    <row r="10" spans="1:11" s="19" customFormat="1" ht="4.2" x14ac:dyDescent="0.15">
      <c r="A10" s="22"/>
      <c r="B10" s="22"/>
      <c r="C10" s="22"/>
      <c r="D10" s="22"/>
      <c r="E10" s="22"/>
      <c r="F10" s="22"/>
      <c r="G10" s="22"/>
      <c r="H10" s="22"/>
      <c r="I10" s="22"/>
      <c r="J10" s="17"/>
      <c r="K10" s="18"/>
    </row>
    <row r="11" spans="1:11" s="19" customFormat="1" ht="4.2" x14ac:dyDescent="0.15">
      <c r="A11" s="23"/>
      <c r="B11" s="23"/>
      <c r="C11" s="23"/>
      <c r="D11" s="23"/>
      <c r="E11" s="23"/>
      <c r="F11" s="23"/>
      <c r="G11" s="23"/>
      <c r="H11" s="23"/>
      <c r="I11" s="23"/>
      <c r="J11" s="17"/>
      <c r="K11" s="18"/>
    </row>
    <row r="12" spans="1:11" x14ac:dyDescent="0.3">
      <c r="A12" s="9">
        <v>3</v>
      </c>
      <c r="B12" s="234"/>
      <c r="C12" s="10" t="s">
        <v>138</v>
      </c>
      <c r="D12" s="11"/>
      <c r="E12" s="25"/>
      <c r="F12" s="25"/>
      <c r="G12" s="26" t="s">
        <v>5</v>
      </c>
      <c r="I12" s="26" t="s">
        <v>418</v>
      </c>
      <c r="J12" s="27">
        <f>IF(B12 &gt; " ",0,1)</f>
        <v>1</v>
      </c>
      <c r="K12" s="15" t="s">
        <v>229</v>
      </c>
    </row>
    <row r="13" spans="1:11" x14ac:dyDescent="0.3">
      <c r="A13" s="11"/>
      <c r="B13" s="24" t="str">
        <f>IF(J12 + J41 = 2,"X"," ")</f>
        <v xml:space="preserve"> </v>
      </c>
      <c r="C13" s="10" t="s">
        <v>4</v>
      </c>
      <c r="D13" s="11"/>
      <c r="E13" s="25"/>
      <c r="F13" s="25"/>
      <c r="G13" s="46">
        <v>0</v>
      </c>
      <c r="H13" s="28" t="s">
        <v>7</v>
      </c>
      <c r="I13" s="46">
        <v>0</v>
      </c>
      <c r="K13" s="15" t="s">
        <v>139</v>
      </c>
    </row>
    <row r="14" spans="1:11" x14ac:dyDescent="0.3">
      <c r="A14" s="11"/>
      <c r="B14" s="24" t="str">
        <f>IF(SUM(E42:E43) &gt; 0,"X"," ")</f>
        <v xml:space="preserve"> </v>
      </c>
      <c r="C14" s="10" t="s">
        <v>230</v>
      </c>
      <c r="D14" s="11"/>
      <c r="E14" s="21"/>
      <c r="F14" s="21"/>
      <c r="G14" s="46">
        <v>0</v>
      </c>
      <c r="H14" s="28" t="s">
        <v>8</v>
      </c>
      <c r="I14" s="46">
        <v>0</v>
      </c>
      <c r="K14" s="21"/>
    </row>
    <row r="15" spans="1:11" x14ac:dyDescent="0.3">
      <c r="A15" s="11"/>
      <c r="B15" s="24" t="str">
        <f>IF(E32 &gt; 0,"X"," ")</f>
        <v xml:space="preserve"> </v>
      </c>
      <c r="C15" s="10" t="s">
        <v>140</v>
      </c>
      <c r="D15" s="11"/>
      <c r="E15" s="21"/>
      <c r="F15" s="21"/>
      <c r="G15" s="47">
        <v>0</v>
      </c>
      <c r="H15" s="28" t="s">
        <v>9</v>
      </c>
      <c r="I15" s="47">
        <v>0</v>
      </c>
      <c r="K15" s="21"/>
    </row>
    <row r="16" spans="1:11" s="19" customFormat="1" ht="4.2" x14ac:dyDescent="0.15">
      <c r="A16" s="22"/>
      <c r="B16" s="22"/>
      <c r="C16" s="22"/>
      <c r="D16" s="22"/>
      <c r="E16" s="22"/>
      <c r="F16" s="22"/>
      <c r="G16" s="22"/>
      <c r="H16" s="22"/>
      <c r="I16" s="22"/>
      <c r="J16" s="17"/>
      <c r="K16" s="18"/>
    </row>
    <row r="17" spans="1:18" s="19" customFormat="1" ht="4.2" x14ac:dyDescent="0.15">
      <c r="A17" s="23"/>
      <c r="B17" s="23"/>
      <c r="C17" s="23"/>
      <c r="D17" s="23"/>
      <c r="E17" s="23"/>
      <c r="F17" s="23"/>
      <c r="G17" s="23"/>
      <c r="H17" s="23"/>
      <c r="I17" s="23"/>
      <c r="J17" s="17"/>
      <c r="K17" s="18"/>
    </row>
    <row r="18" spans="1:18" x14ac:dyDescent="0.3">
      <c r="A18" s="9">
        <v>4</v>
      </c>
      <c r="B18" s="9" t="s">
        <v>10</v>
      </c>
      <c r="E18" s="15"/>
      <c r="F18" s="15"/>
      <c r="G18" s="15"/>
      <c r="H18" s="15"/>
      <c r="I18" s="15"/>
    </row>
    <row r="19" spans="1:18" s="15" customFormat="1" ht="13.2" x14ac:dyDescent="0.25">
      <c r="B19" s="466"/>
      <c r="C19" s="466"/>
      <c r="D19" s="466"/>
      <c r="E19" s="466"/>
      <c r="F19" s="466"/>
      <c r="G19" s="466"/>
      <c r="H19" s="466"/>
      <c r="I19" s="466"/>
      <c r="J19" s="28"/>
      <c r="K19" s="15" t="s">
        <v>141</v>
      </c>
    </row>
    <row r="20" spans="1:18" s="15" customFormat="1" ht="13.2" x14ac:dyDescent="0.25">
      <c r="B20" s="466"/>
      <c r="C20" s="466"/>
      <c r="D20" s="466"/>
      <c r="E20" s="466"/>
      <c r="F20" s="466"/>
      <c r="G20" s="466"/>
      <c r="H20" s="466"/>
      <c r="I20" s="466"/>
      <c r="J20" s="28"/>
      <c r="K20" s="21"/>
    </row>
    <row r="21" spans="1:18" s="15" customFormat="1" ht="13.2" x14ac:dyDescent="0.25">
      <c r="B21" s="466"/>
      <c r="C21" s="466"/>
      <c r="D21" s="466"/>
      <c r="E21" s="466"/>
      <c r="F21" s="466"/>
      <c r="G21" s="466"/>
      <c r="H21" s="466"/>
      <c r="I21" s="466"/>
      <c r="J21" s="28"/>
      <c r="K21" s="21"/>
    </row>
    <row r="22" spans="1:18" s="15" customFormat="1" ht="13.2" x14ac:dyDescent="0.25">
      <c r="B22" s="466"/>
      <c r="C22" s="466"/>
      <c r="D22" s="466"/>
      <c r="E22" s="466"/>
      <c r="F22" s="466"/>
      <c r="G22" s="466"/>
      <c r="H22" s="466"/>
      <c r="I22" s="466"/>
      <c r="J22" s="28"/>
      <c r="K22" s="21"/>
    </row>
    <row r="23" spans="1:18" s="19" customFormat="1" ht="4.2" x14ac:dyDescent="0.15">
      <c r="A23" s="16"/>
      <c r="B23" s="16"/>
      <c r="C23" s="16"/>
      <c r="D23" s="16"/>
      <c r="E23" s="16"/>
      <c r="F23" s="16"/>
      <c r="G23" s="16"/>
      <c r="H23" s="16"/>
      <c r="I23" s="16"/>
      <c r="J23" s="17"/>
      <c r="K23" s="18"/>
    </row>
    <row r="24" spans="1:18" s="19" customFormat="1" ht="4.2" x14ac:dyDescent="0.15">
      <c r="A24" s="20"/>
      <c r="B24" s="20"/>
      <c r="C24" s="20"/>
      <c r="D24" s="20"/>
      <c r="E24" s="20"/>
      <c r="F24" s="20"/>
      <c r="G24" s="20"/>
      <c r="H24" s="20"/>
      <c r="I24" s="20"/>
      <c r="J24" s="17"/>
      <c r="K24" s="18"/>
    </row>
    <row r="25" spans="1:18" x14ac:dyDescent="0.3">
      <c r="A25" s="9">
        <v>5</v>
      </c>
      <c r="B25" s="11"/>
      <c r="C25" s="26" t="s">
        <v>11</v>
      </c>
      <c r="D25" s="29"/>
      <c r="E25" s="26" t="s">
        <v>12</v>
      </c>
      <c r="H25" s="30" t="s">
        <v>13</v>
      </c>
      <c r="I25" s="31">
        <f>(G13*G15)+(I13*I15)</f>
        <v>0</v>
      </c>
      <c r="K25" s="21" t="s">
        <v>142</v>
      </c>
    </row>
    <row r="26" spans="1:18" s="15" customFormat="1" ht="13.2" x14ac:dyDescent="0.25">
      <c r="A26" s="21"/>
      <c r="B26" s="21"/>
      <c r="C26" s="49">
        <v>0</v>
      </c>
      <c r="D26" s="32"/>
      <c r="E26" s="49">
        <f>C26</f>
        <v>0</v>
      </c>
      <c r="F26" s="15" t="s">
        <v>14</v>
      </c>
      <c r="G26" s="21"/>
      <c r="H26" s="21"/>
      <c r="I26" s="21"/>
      <c r="J26" s="28"/>
      <c r="K26" s="21" t="s">
        <v>143</v>
      </c>
      <c r="L26" s="33"/>
      <c r="M26" s="33"/>
    </row>
    <row r="27" spans="1:18" s="15" customFormat="1" ht="13.2" x14ac:dyDescent="0.25">
      <c r="A27" s="21"/>
      <c r="B27" s="21"/>
      <c r="C27" s="49">
        <v>0</v>
      </c>
      <c r="D27" s="32"/>
      <c r="E27" s="49">
        <f>C27</f>
        <v>0</v>
      </c>
      <c r="F27" s="15" t="s">
        <v>15</v>
      </c>
      <c r="G27" s="21"/>
      <c r="H27" s="21"/>
      <c r="I27" s="21"/>
      <c r="J27" s="28"/>
      <c r="K27" s="21"/>
      <c r="L27" s="33"/>
      <c r="M27" s="33"/>
    </row>
    <row r="28" spans="1:18" s="15" customFormat="1" ht="13.2" x14ac:dyDescent="0.25">
      <c r="A28" s="21"/>
      <c r="B28" s="21"/>
      <c r="C28" s="49">
        <v>0</v>
      </c>
      <c r="D28" s="32"/>
      <c r="E28" s="49">
        <f>C28</f>
        <v>0</v>
      </c>
      <c r="F28" s="15" t="s">
        <v>16</v>
      </c>
      <c r="G28" s="21"/>
      <c r="H28" s="21"/>
      <c r="I28" s="21"/>
      <c r="J28" s="28"/>
      <c r="K28" s="15" t="s">
        <v>144</v>
      </c>
      <c r="L28" s="33"/>
      <c r="M28" s="33"/>
      <c r="P28" s="235"/>
      <c r="Q28" s="236" t="s">
        <v>60</v>
      </c>
      <c r="R28" s="237" t="s">
        <v>12</v>
      </c>
    </row>
    <row r="29" spans="1:18" s="15" customFormat="1" ht="13.2" x14ac:dyDescent="0.25">
      <c r="A29" s="21"/>
      <c r="B29" s="21"/>
      <c r="C29" s="34">
        <f>SUM(C26:C28)</f>
        <v>0</v>
      </c>
      <c r="D29" s="21"/>
      <c r="E29" s="34">
        <f>SUM(E26:E28)</f>
        <v>0</v>
      </c>
      <c r="F29" s="35" t="s">
        <v>25</v>
      </c>
      <c r="G29" s="21"/>
      <c r="H29" s="21"/>
      <c r="I29" s="21"/>
      <c r="J29" s="28"/>
      <c r="K29" s="21" t="s">
        <v>145</v>
      </c>
      <c r="L29" s="33"/>
      <c r="P29" s="244" t="s">
        <v>231</v>
      </c>
      <c r="Q29" s="245">
        <f>C29</f>
        <v>0</v>
      </c>
      <c r="R29" s="246">
        <f>E29</f>
        <v>0</v>
      </c>
    </row>
    <row r="30" spans="1:18" s="15" customFormat="1" ht="13.2" x14ac:dyDescent="0.25">
      <c r="A30" s="21"/>
      <c r="B30" s="21"/>
      <c r="C30" s="36">
        <f>C31-C29</f>
        <v>0</v>
      </c>
      <c r="D30" s="21"/>
      <c r="E30" s="36">
        <f>E31-E29</f>
        <v>0</v>
      </c>
      <c r="F30" s="15" t="s">
        <v>17</v>
      </c>
      <c r="G30" s="38" t="str">
        <f>IF(C29 &gt; 0,100*C30/C29,"n/a")</f>
        <v>n/a</v>
      </c>
      <c r="H30" s="38" t="str">
        <f>IF(E29 &gt; 0,100*E30/E29,"n/a")</f>
        <v>n/a</v>
      </c>
      <c r="I30" s="15" t="s">
        <v>26</v>
      </c>
      <c r="J30" s="28"/>
      <c r="K30" s="21" t="s">
        <v>146</v>
      </c>
      <c r="P30" s="247" t="s">
        <v>232</v>
      </c>
      <c r="Q30" s="245">
        <f>ROUNDDOWN(Q29*1.05+999.995,-3)</f>
        <v>0</v>
      </c>
      <c r="R30" s="246">
        <f>ROUNDDOWN(R29*1.05+999.995,-3)</f>
        <v>0</v>
      </c>
    </row>
    <row r="31" spans="1:18" s="15" customFormat="1" ht="13.2" x14ac:dyDescent="0.25">
      <c r="A31" s="21"/>
      <c r="B31" s="21"/>
      <c r="C31" s="50">
        <v>0</v>
      </c>
      <c r="D31" s="32"/>
      <c r="E31" s="49">
        <f>C31</f>
        <v>0</v>
      </c>
      <c r="F31" s="35" t="s">
        <v>18</v>
      </c>
      <c r="G31" s="21"/>
      <c r="H31" s="21"/>
      <c r="I31" s="97">
        <f>IF(C31 &gt; 0,ROUNDDOWN(C31*D32*0.35/(LOG(C31)-1.15),0),0)</f>
        <v>0</v>
      </c>
      <c r="J31" s="28"/>
      <c r="K31" s="15" t="s">
        <v>147</v>
      </c>
      <c r="P31" s="248" t="s">
        <v>233</v>
      </c>
      <c r="Q31" s="249">
        <f>ROUNDDOWN(Q29*1.1,-3)</f>
        <v>0</v>
      </c>
      <c r="R31" s="250">
        <f>ROUNDDOWN(R29*1.1,-3)</f>
        <v>0</v>
      </c>
    </row>
    <row r="32" spans="1:18" s="15" customFormat="1" ht="13.2" x14ac:dyDescent="0.25">
      <c r="A32" s="21"/>
      <c r="B32" s="21"/>
      <c r="C32" s="51">
        <f>IF(C31 &gt; 0,ROUNDDOWN(C31*D32*0.35/(LOG(C31)-1.15),0),0)</f>
        <v>0</v>
      </c>
      <c r="D32" s="98">
        <f>IF(I32="Renovation",1.25,1)</f>
        <v>1.25</v>
      </c>
      <c r="E32" s="51">
        <f>IF(E31 &gt; 0,ROUNDDOWN(E31*D32*0.35/(LOG(E31)-1.15),0),0)</f>
        <v>0</v>
      </c>
      <c r="F32" s="15" t="s">
        <v>19</v>
      </c>
      <c r="G32" s="39" t="str">
        <f>IF(I31=C32,"35/LogP-1.15 ="," ")</f>
        <v>35/LogP-1.15 =</v>
      </c>
      <c r="H32" s="40" t="str">
        <f>IF(C31 &gt; 0,35/(LOG(C31)-1.15),"n/a")</f>
        <v>n/a</v>
      </c>
      <c r="I32" s="48" t="s">
        <v>6</v>
      </c>
      <c r="J32" s="41"/>
      <c r="K32" s="15" t="s">
        <v>148</v>
      </c>
    </row>
    <row r="33" spans="1:11" s="15" customFormat="1" ht="13.2" x14ac:dyDescent="0.25">
      <c r="A33" s="21"/>
      <c r="B33" s="21"/>
      <c r="C33" s="49">
        <v>0</v>
      </c>
      <c r="D33" s="32"/>
      <c r="E33" s="49">
        <f>C33</f>
        <v>0</v>
      </c>
      <c r="F33" s="15" t="s">
        <v>20</v>
      </c>
      <c r="G33" s="21"/>
      <c r="H33" s="21"/>
      <c r="I33" s="54" t="s">
        <v>5</v>
      </c>
      <c r="J33" s="28"/>
      <c r="K33" s="15" t="s">
        <v>149</v>
      </c>
    </row>
    <row r="34" spans="1:11" s="15" customFormat="1" ht="13.2" x14ac:dyDescent="0.25">
      <c r="A34" s="21"/>
      <c r="B34" s="21"/>
      <c r="C34" s="49">
        <v>0</v>
      </c>
      <c r="D34" s="32"/>
      <c r="E34" s="49">
        <f>C34</f>
        <v>0</v>
      </c>
      <c r="F34" s="52"/>
      <c r="G34" s="53"/>
      <c r="H34" s="42" t="s">
        <v>204</v>
      </c>
      <c r="I34" s="54" t="s">
        <v>6</v>
      </c>
      <c r="J34" s="28"/>
      <c r="K34" s="15" t="s">
        <v>150</v>
      </c>
    </row>
    <row r="35" spans="1:11" s="15" customFormat="1" ht="13.2" x14ac:dyDescent="0.25">
      <c r="A35" s="21"/>
      <c r="B35" s="21"/>
      <c r="C35" s="49">
        <v>0</v>
      </c>
      <c r="D35" s="32"/>
      <c r="E35" s="49">
        <f>C35</f>
        <v>0</v>
      </c>
      <c r="F35" s="52"/>
      <c r="G35" s="53"/>
      <c r="H35" s="42" t="s">
        <v>203</v>
      </c>
      <c r="I35" s="54" t="s">
        <v>205</v>
      </c>
      <c r="J35" s="28"/>
      <c r="K35" s="15" t="s">
        <v>151</v>
      </c>
    </row>
    <row r="36" spans="1:11" s="15" customFormat="1" ht="13.2" x14ac:dyDescent="0.25">
      <c r="A36" s="21"/>
      <c r="B36" s="21"/>
      <c r="C36" s="37">
        <f>C37-SUM(C31:C35)</f>
        <v>0</v>
      </c>
      <c r="D36" s="21"/>
      <c r="E36" s="37">
        <f>E37-SUM(E31:E35)</f>
        <v>0</v>
      </c>
      <c r="F36" s="15" t="s">
        <v>207</v>
      </c>
      <c r="G36" s="21"/>
      <c r="H36" s="21"/>
      <c r="I36" s="54" t="s">
        <v>206</v>
      </c>
      <c r="J36" s="28"/>
      <c r="K36" s="21" t="s">
        <v>152</v>
      </c>
    </row>
    <row r="37" spans="1:11" s="15" customFormat="1" ht="13.2" x14ac:dyDescent="0.25">
      <c r="A37" s="21"/>
      <c r="B37" s="21"/>
      <c r="C37" s="49">
        <v>0</v>
      </c>
      <c r="D37" s="32"/>
      <c r="E37" s="49">
        <f>C37</f>
        <v>0</v>
      </c>
      <c r="F37" s="35" t="s">
        <v>21</v>
      </c>
      <c r="G37" s="21"/>
      <c r="H37" s="21"/>
      <c r="I37" s="21"/>
      <c r="J37" s="28"/>
      <c r="K37" s="15" t="s">
        <v>153</v>
      </c>
    </row>
    <row r="38" spans="1:11" s="19" customFormat="1" ht="4.2" x14ac:dyDescent="0.15">
      <c r="A38" s="16"/>
      <c r="B38" s="16"/>
      <c r="C38" s="16"/>
      <c r="D38" s="16"/>
      <c r="E38" s="16"/>
      <c r="F38" s="16"/>
      <c r="G38" s="16"/>
      <c r="H38" s="16"/>
      <c r="I38" s="16"/>
      <c r="J38" s="17"/>
      <c r="K38" s="18"/>
    </row>
    <row r="39" spans="1:11" s="19" customFormat="1" ht="4.2" x14ac:dyDescent="0.15">
      <c r="A39" s="20"/>
      <c r="B39" s="20"/>
      <c r="C39" s="20"/>
      <c r="D39" s="20"/>
      <c r="E39" s="20"/>
      <c r="F39" s="20"/>
      <c r="G39" s="20"/>
      <c r="H39" s="20"/>
      <c r="I39" s="20"/>
      <c r="J39" s="17"/>
      <c r="K39" s="18"/>
    </row>
    <row r="40" spans="1:11" x14ac:dyDescent="0.3">
      <c r="A40" s="9">
        <v>6</v>
      </c>
      <c r="B40" s="43" t="s">
        <v>234</v>
      </c>
      <c r="C40" s="26"/>
      <c r="D40" s="14"/>
      <c r="E40" s="28" t="s">
        <v>235</v>
      </c>
      <c r="K40" s="21"/>
    </row>
    <row r="41" spans="1:11" s="15" customFormat="1" ht="13.2" x14ac:dyDescent="0.25">
      <c r="C41" s="36">
        <f>C37-SUM(C42:C43)</f>
        <v>0</v>
      </c>
      <c r="D41" s="21"/>
      <c r="E41" s="36">
        <f>E37-SUM(E42:E43)</f>
        <v>0</v>
      </c>
      <c r="F41" s="15" t="s">
        <v>22</v>
      </c>
      <c r="J41" s="41">
        <f>IF(E41 &gt; 0,1,0)</f>
        <v>0</v>
      </c>
      <c r="K41" s="21" t="s">
        <v>236</v>
      </c>
    </row>
    <row r="42" spans="1:11" s="15" customFormat="1" ht="13.2" x14ac:dyDescent="0.25">
      <c r="C42" s="49">
        <v>0</v>
      </c>
      <c r="D42" s="32"/>
      <c r="E42" s="49">
        <f>C42</f>
        <v>0</v>
      </c>
      <c r="F42" s="15" t="s">
        <v>23</v>
      </c>
      <c r="J42" s="28"/>
      <c r="K42" s="15" t="s">
        <v>237</v>
      </c>
    </row>
    <row r="43" spans="1:11" s="15" customFormat="1" ht="13.2" x14ac:dyDescent="0.25">
      <c r="C43" s="49">
        <v>0</v>
      </c>
      <c r="D43" s="32"/>
      <c r="E43" s="49">
        <f>C43</f>
        <v>0</v>
      </c>
      <c r="F43" s="15" t="s">
        <v>24</v>
      </c>
      <c r="H43" s="468"/>
      <c r="I43" s="468"/>
      <c r="J43" s="28"/>
      <c r="K43" s="15" t="s">
        <v>238</v>
      </c>
    </row>
    <row r="44" spans="1:11" s="19" customFormat="1" ht="4.2" x14ac:dyDescent="0.15">
      <c r="A44" s="16"/>
      <c r="B44" s="16"/>
      <c r="C44" s="16"/>
      <c r="D44" s="16"/>
      <c r="E44" s="44"/>
      <c r="F44" s="16"/>
      <c r="G44" s="16"/>
      <c r="H44" s="16"/>
      <c r="I44" s="16"/>
      <c r="J44" s="17"/>
      <c r="K44" s="18"/>
    </row>
    <row r="45" spans="1:11" s="19" customFormat="1" ht="4.2" x14ac:dyDescent="0.15">
      <c r="A45" s="20"/>
      <c r="B45" s="20"/>
      <c r="C45" s="20"/>
      <c r="D45" s="20"/>
      <c r="E45" s="45"/>
      <c r="F45" s="20"/>
      <c r="G45" s="20"/>
      <c r="H45" s="20"/>
      <c r="I45" s="20"/>
      <c r="J45" s="17"/>
      <c r="K45" s="18"/>
    </row>
    <row r="46" spans="1:11" x14ac:dyDescent="0.3">
      <c r="A46" s="9">
        <v>7</v>
      </c>
      <c r="B46" s="9" t="s">
        <v>154</v>
      </c>
      <c r="E46" s="13"/>
      <c r="F46" s="7" t="s">
        <v>155</v>
      </c>
      <c r="G46" s="7" t="s">
        <v>156</v>
      </c>
      <c r="K46" s="21"/>
    </row>
    <row r="47" spans="1:11" s="15" customFormat="1" ht="13.2" x14ac:dyDescent="0.25">
      <c r="C47" s="251" t="s">
        <v>239</v>
      </c>
      <c r="E47" s="49">
        <v>0</v>
      </c>
      <c r="F47" s="252"/>
      <c r="G47" s="253"/>
      <c r="H47" s="253"/>
      <c r="I47" s="253"/>
      <c r="J47" s="28"/>
      <c r="K47" s="15" t="s">
        <v>240</v>
      </c>
    </row>
    <row r="48" spans="1:11" s="15" customFormat="1" ht="13.2" x14ac:dyDescent="0.25">
      <c r="C48" s="254" t="s">
        <v>241</v>
      </c>
      <c r="E48" s="49">
        <v>0</v>
      </c>
      <c r="F48" s="53"/>
      <c r="G48" s="253"/>
      <c r="H48" s="253"/>
      <c r="I48" s="253"/>
      <c r="J48" s="28"/>
      <c r="K48" s="15" t="s">
        <v>157</v>
      </c>
    </row>
    <row r="49" spans="1:11" s="15" customFormat="1" ht="13.2" x14ac:dyDescent="0.25">
      <c r="C49" s="255">
        <f>SUM(E47:E51)</f>
        <v>0</v>
      </c>
      <c r="E49" s="49">
        <v>0</v>
      </c>
      <c r="F49" s="53"/>
      <c r="G49" s="253"/>
      <c r="H49" s="253"/>
      <c r="I49" s="253"/>
      <c r="J49" s="28"/>
      <c r="K49" s="15" t="s">
        <v>158</v>
      </c>
    </row>
    <row r="50" spans="1:11" s="15" customFormat="1" ht="13.2" x14ac:dyDescent="0.25">
      <c r="C50" s="256" t="s">
        <v>242</v>
      </c>
      <c r="E50" s="49">
        <v>0</v>
      </c>
      <c r="F50" s="53"/>
      <c r="G50" s="253"/>
      <c r="H50" s="253"/>
      <c r="I50" s="253"/>
      <c r="J50" s="28"/>
      <c r="K50" s="15" t="s">
        <v>159</v>
      </c>
    </row>
    <row r="51" spans="1:11" s="15" customFormat="1" ht="13.2" x14ac:dyDescent="0.25">
      <c r="C51" s="255">
        <f>SUM(E41:E51)</f>
        <v>0</v>
      </c>
      <c r="E51" s="49">
        <v>0</v>
      </c>
      <c r="F51" s="53"/>
      <c r="G51" s="253"/>
      <c r="H51" s="253"/>
      <c r="I51" s="253"/>
      <c r="J51" s="28"/>
      <c r="K51" s="21"/>
    </row>
    <row r="52" spans="1:11" s="19" customFormat="1" ht="4.2" x14ac:dyDescent="0.15">
      <c r="A52" s="16"/>
      <c r="B52" s="16"/>
      <c r="C52" s="16"/>
      <c r="D52" s="16"/>
      <c r="E52" s="44"/>
      <c r="F52" s="16"/>
      <c r="G52" s="16"/>
      <c r="H52" s="16"/>
      <c r="I52" s="16"/>
      <c r="J52" s="17"/>
      <c r="K52" s="18"/>
    </row>
    <row r="53" spans="1:11" s="19" customFormat="1" ht="4.2" x14ac:dyDescent="0.15">
      <c r="A53" s="20"/>
      <c r="B53" s="20"/>
      <c r="C53" s="20"/>
      <c r="D53" s="20"/>
      <c r="E53" s="45"/>
      <c r="F53" s="20"/>
      <c r="G53" s="20"/>
      <c r="H53" s="20"/>
      <c r="I53" s="20"/>
      <c r="J53" s="17"/>
      <c r="K53" s="18"/>
    </row>
    <row r="54" spans="1:11" x14ac:dyDescent="0.3">
      <c r="A54" s="9">
        <v>8</v>
      </c>
      <c r="B54" s="9" t="s">
        <v>160</v>
      </c>
      <c r="D54" s="10" t="s">
        <v>243</v>
      </c>
      <c r="H54" s="464" t="s">
        <v>244</v>
      </c>
      <c r="I54" s="464"/>
      <c r="K54" s="15" t="s">
        <v>245</v>
      </c>
    </row>
    <row r="55" spans="1:11" s="19" customFormat="1" ht="4.2" x14ac:dyDescent="0.15">
      <c r="A55" s="16"/>
      <c r="B55" s="16"/>
      <c r="C55" s="16"/>
      <c r="D55" s="16"/>
      <c r="E55" s="44"/>
      <c r="F55" s="16"/>
      <c r="G55" s="16"/>
      <c r="H55" s="16"/>
      <c r="I55" s="16"/>
      <c r="J55" s="17"/>
      <c r="K55" s="18"/>
    </row>
    <row r="56" spans="1:11" s="19" customFormat="1" ht="4.2" x14ac:dyDescent="0.15">
      <c r="A56" s="20"/>
      <c r="B56" s="20"/>
      <c r="C56" s="20"/>
      <c r="D56" s="20"/>
      <c r="E56" s="45"/>
      <c r="F56" s="20"/>
      <c r="G56" s="20"/>
      <c r="H56" s="20"/>
      <c r="I56" s="20"/>
      <c r="J56" s="17"/>
      <c r="K56" s="18"/>
    </row>
    <row r="57" spans="1:11" x14ac:dyDescent="0.3">
      <c r="A57" s="9">
        <v>9</v>
      </c>
      <c r="B57" s="9" t="s">
        <v>161</v>
      </c>
      <c r="D57" s="464" t="s">
        <v>246</v>
      </c>
      <c r="E57" s="465"/>
      <c r="F57" s="465"/>
      <c r="G57" s="465"/>
      <c r="H57" s="465"/>
      <c r="I57" s="465"/>
      <c r="K57" s="15" t="s">
        <v>162</v>
      </c>
    </row>
    <row r="58" spans="1:11" x14ac:dyDescent="0.3">
      <c r="K58" s="21"/>
    </row>
    <row r="59" spans="1:11" x14ac:dyDescent="0.3">
      <c r="K59" s="21"/>
    </row>
    <row r="60" spans="1:11" x14ac:dyDescent="0.3">
      <c r="B60" s="257" t="str">
        <f>IF(B12 &gt; " ","&gt;"," ")</f>
        <v xml:space="preserve"> </v>
      </c>
      <c r="C60" s="258" t="s">
        <v>247</v>
      </c>
      <c r="D60" s="262"/>
      <c r="E60" s="263">
        <f>D5</f>
        <v>0</v>
      </c>
      <c r="F60" s="264">
        <f>E41</f>
        <v>0</v>
      </c>
      <c r="G60" s="264">
        <f>SUM(E47:E51)</f>
        <v>0</v>
      </c>
      <c r="H60" s="264">
        <f>I60-SUM(F60:G60)</f>
        <v>0</v>
      </c>
      <c r="I60" s="264">
        <f>C37</f>
        <v>0</v>
      </c>
      <c r="K60" s="265" t="s">
        <v>248</v>
      </c>
    </row>
    <row r="61" spans="1:11" x14ac:dyDescent="0.3">
      <c r="B61" s="257" t="str">
        <f>IF(B13 &gt; " ","&gt;"," ")</f>
        <v xml:space="preserve"> </v>
      </c>
      <c r="C61" s="258" t="s">
        <v>249</v>
      </c>
      <c r="D61" s="262"/>
      <c r="E61" s="263">
        <f>D5</f>
        <v>0</v>
      </c>
      <c r="F61" s="264">
        <f>E41</f>
        <v>0</v>
      </c>
      <c r="G61" s="264">
        <f>SUM(E47:E51)</f>
        <v>0</v>
      </c>
      <c r="H61" s="264">
        <f>I61-SUM(F61:G61)</f>
        <v>0</v>
      </c>
      <c r="I61" s="264">
        <f>C37</f>
        <v>0</v>
      </c>
      <c r="K61" s="265" t="s">
        <v>250</v>
      </c>
    </row>
    <row r="62" spans="1:11" x14ac:dyDescent="0.3">
      <c r="B62" s="257" t="str">
        <f>IF(B14 &gt; " ","&gt;"," ")</f>
        <v xml:space="preserve"> </v>
      </c>
      <c r="C62" s="258" t="s">
        <v>251</v>
      </c>
      <c r="D62" s="262"/>
      <c r="E62" s="263">
        <f>D5</f>
        <v>0</v>
      </c>
      <c r="F62" s="264">
        <f>SUM(E42:E43)</f>
        <v>0</v>
      </c>
      <c r="G62" s="264">
        <f>SUM(E47:E51)</f>
        <v>0</v>
      </c>
      <c r="H62" s="264">
        <f>I62-SUM(F62:G62)</f>
        <v>0</v>
      </c>
      <c r="I62" s="264">
        <f>C37</f>
        <v>0</v>
      </c>
      <c r="K62" s="265" t="s">
        <v>252</v>
      </c>
    </row>
  </sheetData>
  <sheetProtection algorithmName="SHA-512" hashValue="TpPwsEr1gtDIiwZC3X9jWyEJSM11ZVp+7p0jylvnLjJBGlohyG+ZqcVc8X90cnwTTQ5WC6lADFya18HTnLEcFg==" saltValue="3ZUBNtg0ksAF/bm7ZLammw==" spinCount="100000" sheet="1" objects="1" scenarios="1" selectLockedCells="1"/>
  <mergeCells count="6">
    <mergeCell ref="D57:I57"/>
    <mergeCell ref="B19:I22"/>
    <mergeCell ref="D6:F6"/>
    <mergeCell ref="G6:I6"/>
    <mergeCell ref="H43:I43"/>
    <mergeCell ref="H54:I54"/>
  </mergeCells>
  <phoneticPr fontId="0" type="noConversion"/>
  <printOptions horizontalCentered="1"/>
  <pageMargins left="0.75" right="0.75" top="0.5" bottom="1" header="0.5" footer="0.5"/>
  <pageSetup orientation="portrait" r:id="rId1"/>
  <headerFooter alignWithMargins="0">
    <oddFooter>&amp;L&amp;"Times New Roman,Regular"&amp;8 &amp;A
&amp;T &amp;D page &amp;P of  &amp;N&amp;R&amp;"Times New Roman,Regular"&amp;14&amp;F
DB70 Project Request</oddFooter>
  </headerFooter>
  <ignoredErrors>
    <ignoredError sqref="E26 E27:E28 E31 E37 C32 E60:I62 E42:E43" unlockedFormula="1"/>
    <ignoredError sqref="E32:E36" formula="1"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40"/>
  <sheetViews>
    <sheetView zoomScale="150" workbookViewId="0">
      <selection activeCell="D4" sqref="D4"/>
    </sheetView>
  </sheetViews>
  <sheetFormatPr defaultColWidth="9.109375" defaultRowHeight="13.2" x14ac:dyDescent="0.25"/>
  <cols>
    <col min="1" max="4" width="14.6640625" style="15" customWidth="1"/>
    <col min="5" max="5" width="14.33203125" style="15" customWidth="1"/>
    <col min="6" max="6" width="4.88671875" style="15" customWidth="1"/>
    <col min="7" max="16384" width="9.109375" style="15"/>
  </cols>
  <sheetData>
    <row r="1" spans="1:6" s="35" customFormat="1" ht="22.8" x14ac:dyDescent="0.4">
      <c r="A1" s="88" t="s">
        <v>395</v>
      </c>
      <c r="B1" s="88"/>
      <c r="C1" s="88"/>
      <c r="D1" s="88"/>
      <c r="E1" s="88"/>
      <c r="F1" s="266"/>
    </row>
    <row r="2" spans="1:6" x14ac:dyDescent="0.25">
      <c r="A2" s="269" t="s">
        <v>396</v>
      </c>
      <c r="B2" s="406"/>
      <c r="C2" s="406"/>
      <c r="D2" s="406"/>
      <c r="E2" s="406"/>
      <c r="F2" s="407"/>
    </row>
    <row r="3" spans="1:6" s="19" customFormat="1" ht="4.2" x14ac:dyDescent="0.15">
      <c r="A3" s="16"/>
      <c r="B3" s="16"/>
      <c r="C3" s="16"/>
      <c r="D3" s="16"/>
      <c r="E3" s="16"/>
      <c r="F3" s="16"/>
    </row>
    <row r="4" spans="1:6" s="19" customFormat="1" ht="4.2" x14ac:dyDescent="0.15">
      <c r="A4" s="20"/>
      <c r="B4" s="20"/>
      <c r="C4" s="20"/>
      <c r="D4" s="20"/>
      <c r="E4" s="20"/>
      <c r="F4" s="20"/>
    </row>
    <row r="5" spans="1:6" s="10" customFormat="1" ht="15.6" x14ac:dyDescent="0.3">
      <c r="A5" s="56" t="s">
        <v>0</v>
      </c>
      <c r="B5" s="408" t="s">
        <v>56</v>
      </c>
      <c r="C5" s="409"/>
      <c r="D5" s="409"/>
      <c r="E5" s="408"/>
      <c r="F5" s="408"/>
    </row>
    <row r="6" spans="1:6" s="10" customFormat="1" ht="15.6" x14ac:dyDescent="0.3">
      <c r="A6" s="56" t="s">
        <v>2</v>
      </c>
      <c r="B6" s="437">
        <f>'DB70'!D4</f>
        <v>0</v>
      </c>
      <c r="C6" s="442"/>
      <c r="D6" s="442"/>
      <c r="E6" s="442"/>
      <c r="F6" s="442"/>
    </row>
    <row r="7" spans="1:6" s="10" customFormat="1" ht="15.6" x14ac:dyDescent="0.3">
      <c r="A7" s="56" t="s">
        <v>1</v>
      </c>
      <c r="B7" s="437">
        <f>'DB70'!D5</f>
        <v>0</v>
      </c>
      <c r="C7" s="442"/>
      <c r="D7" s="442"/>
      <c r="E7" s="442"/>
      <c r="F7" s="442"/>
    </row>
    <row r="8" spans="1:6" s="19" customFormat="1" ht="4.2" x14ac:dyDescent="0.15">
      <c r="A8" s="16"/>
      <c r="B8" s="16"/>
      <c r="C8" s="16"/>
      <c r="D8" s="16"/>
      <c r="E8" s="16"/>
      <c r="F8" s="16"/>
    </row>
    <row r="9" spans="1:6" s="100" customFormat="1" ht="4.2" x14ac:dyDescent="0.15">
      <c r="A9" s="20"/>
    </row>
    <row r="10" spans="1:6" ht="15.6" x14ac:dyDescent="0.3">
      <c r="A10" s="410" t="s">
        <v>397</v>
      </c>
      <c r="B10" s="406"/>
      <c r="C10" s="406"/>
      <c r="D10" s="406"/>
      <c r="E10" s="406"/>
      <c r="F10" s="358"/>
    </row>
    <row r="11" spans="1:6" s="19" customFormat="1" ht="4.2" x14ac:dyDescent="0.15">
      <c r="A11" s="411"/>
      <c r="B11" s="411"/>
      <c r="C11" s="411"/>
      <c r="D11" s="411"/>
      <c r="E11" s="412"/>
    </row>
    <row r="12" spans="1:6" ht="39.6" x14ac:dyDescent="0.25">
      <c r="A12" s="413" t="s">
        <v>11</v>
      </c>
      <c r="B12" s="413" t="s">
        <v>398</v>
      </c>
      <c r="C12" s="413" t="s">
        <v>399</v>
      </c>
      <c r="D12" s="413" t="s">
        <v>400</v>
      </c>
    </row>
    <row r="13" spans="1:6" x14ac:dyDescent="0.25">
      <c r="A13" s="176">
        <v>0</v>
      </c>
      <c r="B13" s="176">
        <v>0</v>
      </c>
      <c r="C13" s="176">
        <v>0</v>
      </c>
      <c r="D13" s="414">
        <f>B13-C13</f>
        <v>0</v>
      </c>
      <c r="E13" s="353" t="s">
        <v>14</v>
      </c>
    </row>
    <row r="14" spans="1:6" x14ac:dyDescent="0.25">
      <c r="A14" s="176">
        <v>0</v>
      </c>
      <c r="B14" s="176">
        <v>0</v>
      </c>
      <c r="C14" s="176">
        <v>0</v>
      </c>
      <c r="D14" s="414">
        <f>B14-C14</f>
        <v>0</v>
      </c>
      <c r="E14" s="353" t="s">
        <v>15</v>
      </c>
    </row>
    <row r="15" spans="1:6" x14ac:dyDescent="0.25">
      <c r="A15" s="176">
        <v>0</v>
      </c>
      <c r="B15" s="176">
        <v>0</v>
      </c>
      <c r="C15" s="176">
        <v>0</v>
      </c>
      <c r="D15" s="414">
        <f>B15-C15</f>
        <v>0</v>
      </c>
      <c r="E15" s="353" t="s">
        <v>16</v>
      </c>
    </row>
    <row r="16" spans="1:6" x14ac:dyDescent="0.25">
      <c r="A16" s="415">
        <f>SUM(A13:A15)</f>
        <v>0</v>
      </c>
      <c r="B16" s="415">
        <f>SUM(B13:B15)</f>
        <v>0</v>
      </c>
      <c r="C16" s="415">
        <f>SUM(C13:C15)</f>
        <v>0</v>
      </c>
      <c r="D16" s="415">
        <f>SUM(D13:D15)</f>
        <v>0</v>
      </c>
      <c r="E16" s="416" t="s">
        <v>25</v>
      </c>
    </row>
    <row r="17" spans="1:6" x14ac:dyDescent="0.25">
      <c r="A17" s="414">
        <f>A18-A16</f>
        <v>0</v>
      </c>
      <c r="B17" s="414">
        <f>B18-B16</f>
        <v>0</v>
      </c>
      <c r="C17" s="414">
        <f>C18-C16</f>
        <v>0</v>
      </c>
      <c r="D17" s="414">
        <f>B17-C17</f>
        <v>0</v>
      </c>
      <c r="E17" s="353" t="s">
        <v>272</v>
      </c>
    </row>
    <row r="18" spans="1:6" x14ac:dyDescent="0.25">
      <c r="A18" s="417">
        <v>0</v>
      </c>
      <c r="B18" s="417">
        <v>0</v>
      </c>
      <c r="C18" s="417">
        <v>0</v>
      </c>
      <c r="D18" s="415">
        <f>SUM(D16:D17)</f>
        <v>0</v>
      </c>
      <c r="E18" s="416" t="s">
        <v>18</v>
      </c>
    </row>
    <row r="19" spans="1:6" x14ac:dyDescent="0.25">
      <c r="A19" s="176">
        <v>0</v>
      </c>
      <c r="B19" s="176">
        <v>0</v>
      </c>
      <c r="C19" s="176">
        <v>0</v>
      </c>
      <c r="D19" s="414">
        <f>B19-C19</f>
        <v>0</v>
      </c>
      <c r="E19" s="353" t="s">
        <v>401</v>
      </c>
    </row>
    <row r="20" spans="1:6" x14ac:dyDescent="0.25">
      <c r="A20" s="176">
        <v>0</v>
      </c>
      <c r="B20" s="176">
        <v>0</v>
      </c>
      <c r="C20" s="176">
        <v>0</v>
      </c>
      <c r="D20" s="414">
        <f>B20-C20</f>
        <v>0</v>
      </c>
      <c r="E20" s="353" t="s">
        <v>20</v>
      </c>
    </row>
    <row r="21" spans="1:6" x14ac:dyDescent="0.25">
      <c r="A21" s="176">
        <v>0</v>
      </c>
      <c r="B21" s="176">
        <v>0</v>
      </c>
      <c r="C21" s="176">
        <v>0</v>
      </c>
      <c r="D21" s="414">
        <f>B21-C21</f>
        <v>0</v>
      </c>
      <c r="E21" s="418"/>
    </row>
    <row r="22" spans="1:6" x14ac:dyDescent="0.25">
      <c r="A22" s="176">
        <v>0</v>
      </c>
      <c r="B22" s="176">
        <v>0</v>
      </c>
      <c r="C22" s="176">
        <v>0</v>
      </c>
      <c r="D22" s="414">
        <f>B22-C22</f>
        <v>0</v>
      </c>
      <c r="E22" s="418"/>
    </row>
    <row r="23" spans="1:6" x14ac:dyDescent="0.25">
      <c r="A23" s="414">
        <f>A24-SUM(A18:A22)</f>
        <v>0</v>
      </c>
      <c r="B23" s="414">
        <f>B24-SUM(B18:B22)</f>
        <v>0</v>
      </c>
      <c r="C23" s="414">
        <f>C24-SUM(C18:C22)</f>
        <v>0</v>
      </c>
      <c r="D23" s="414">
        <f>B23-C23</f>
        <v>0</v>
      </c>
      <c r="E23" s="353" t="s">
        <v>402</v>
      </c>
    </row>
    <row r="24" spans="1:6" x14ac:dyDescent="0.25">
      <c r="A24" s="417">
        <v>0</v>
      </c>
      <c r="B24" s="417">
        <v>0</v>
      </c>
      <c r="C24" s="417">
        <v>0</v>
      </c>
      <c r="D24" s="415">
        <f>SUM(D18:D23)</f>
        <v>0</v>
      </c>
      <c r="E24" s="416" t="s">
        <v>21</v>
      </c>
    </row>
    <row r="25" spans="1:6" x14ac:dyDescent="0.25">
      <c r="A25" s="419"/>
      <c r="B25" s="419"/>
      <c r="C25" s="419"/>
      <c r="D25" s="419"/>
      <c r="E25" s="416"/>
    </row>
    <row r="26" spans="1:6" x14ac:dyDescent="0.25">
      <c r="B26" s="366"/>
      <c r="C26" s="366"/>
      <c r="D26" s="366"/>
      <c r="E26" s="35"/>
    </row>
    <row r="28" spans="1:6" ht="15.6" x14ac:dyDescent="0.3">
      <c r="A28" s="10" t="s">
        <v>403</v>
      </c>
    </row>
    <row r="29" spans="1:6" ht="15.6" x14ac:dyDescent="0.3">
      <c r="A29" s="10" t="s">
        <v>404</v>
      </c>
    </row>
    <row r="30" spans="1:6" x14ac:dyDescent="0.25">
      <c r="A30" s="420" t="s">
        <v>6</v>
      </c>
      <c r="D30" s="421" t="s">
        <v>405</v>
      </c>
    </row>
    <row r="31" spans="1:6" ht="15.6" x14ac:dyDescent="0.3">
      <c r="A31" s="10" t="s">
        <v>406</v>
      </c>
      <c r="D31" s="422">
        <f>ROUNDDOWN(D40*0.03,0)</f>
        <v>2164</v>
      </c>
      <c r="E31" s="423" t="s">
        <v>40</v>
      </c>
      <c r="F31" s="424">
        <v>0.03</v>
      </c>
    </row>
    <row r="32" spans="1:6" x14ac:dyDescent="0.25">
      <c r="A32" s="425" t="s">
        <v>5</v>
      </c>
      <c r="D32" s="422">
        <f>ROUNDDOWN((D40*0.15)-D31,0)</f>
        <v>8660</v>
      </c>
      <c r="E32" s="423" t="s">
        <v>407</v>
      </c>
      <c r="F32" s="424">
        <v>0.12</v>
      </c>
    </row>
    <row r="33" spans="1:6" x14ac:dyDescent="0.25">
      <c r="A33" s="426">
        <v>1000000</v>
      </c>
      <c r="B33" s="416" t="s">
        <v>412</v>
      </c>
      <c r="D33" s="427">
        <f>ROUNDDOWN((D40*0.4)-SUM(D31:D32),0)</f>
        <v>18041</v>
      </c>
      <c r="E33" s="428" t="s">
        <v>32</v>
      </c>
      <c r="F33" s="429">
        <v>0.25</v>
      </c>
    </row>
    <row r="34" spans="1:6" x14ac:dyDescent="0.25">
      <c r="A34" s="430">
        <f>IF(A33 &gt; 0,0.35/(LOG(A33)-1.15),0)</f>
        <v>7.2164948453608255E-2</v>
      </c>
      <c r="B34" s="431" t="s">
        <v>416</v>
      </c>
      <c r="D34" s="432">
        <f>ROUNDDOWN((D40*0.4),0)</f>
        <v>28865</v>
      </c>
      <c r="E34" s="15" t="s">
        <v>211</v>
      </c>
      <c r="F34" s="424">
        <v>0.4</v>
      </c>
    </row>
    <row r="35" spans="1:6" x14ac:dyDescent="0.25">
      <c r="A35" s="426">
        <f>A33</f>
        <v>1000000</v>
      </c>
      <c r="B35" s="416" t="s">
        <v>413</v>
      </c>
      <c r="D35" s="427">
        <f>ROUNDDOWN((D40*0.7)-SUM(D31:D33),0)</f>
        <v>21649</v>
      </c>
      <c r="E35" s="428" t="s">
        <v>408</v>
      </c>
      <c r="F35" s="429">
        <v>0.3</v>
      </c>
    </row>
    <row r="36" spans="1:6" x14ac:dyDescent="0.25">
      <c r="A36" s="433" t="s">
        <v>5</v>
      </c>
      <c r="B36" s="416" t="s">
        <v>414</v>
      </c>
      <c r="D36" s="432">
        <f>ROUNDDOWN((D40*0.7),0)</f>
        <v>50514</v>
      </c>
      <c r="E36" s="15" t="s">
        <v>212</v>
      </c>
      <c r="F36" s="424">
        <v>0.7</v>
      </c>
    </row>
    <row r="37" spans="1:6" x14ac:dyDescent="0.25">
      <c r="A37" s="434">
        <f>IF(A36="Renovation",1.25,IF(A36="New",1,0))</f>
        <v>1</v>
      </c>
      <c r="B37" s="431" t="s">
        <v>409</v>
      </c>
      <c r="D37" s="422">
        <f>ROUNDDOWN((D40*0.73)-SUM(D31:D33,D35),0)</f>
        <v>2165</v>
      </c>
      <c r="E37" s="423" t="s">
        <v>34</v>
      </c>
      <c r="F37" s="424">
        <v>0.03</v>
      </c>
    </row>
    <row r="38" spans="1:6" x14ac:dyDescent="0.25">
      <c r="A38" s="435">
        <f>ROUNDDOWN(A34*A35*A37,0)</f>
        <v>72164</v>
      </c>
      <c r="B38" s="431" t="s">
        <v>410</v>
      </c>
      <c r="D38" s="422">
        <f>ROUNDDOWN((D40*0.96)-SUM(D31:D33,D35,D37),0)</f>
        <v>16598</v>
      </c>
      <c r="E38" s="423" t="s">
        <v>35</v>
      </c>
      <c r="F38" s="424">
        <v>0.23</v>
      </c>
    </row>
    <row r="39" spans="1:6" x14ac:dyDescent="0.25">
      <c r="A39" s="436">
        <v>1</v>
      </c>
      <c r="B39" s="416" t="s">
        <v>415</v>
      </c>
      <c r="D39" s="422">
        <f>ROUNDDOWN(D40-SUM(D31:D33,D35,D37:D38),0)</f>
        <v>2887</v>
      </c>
      <c r="E39" s="428" t="s">
        <v>36</v>
      </c>
      <c r="F39" s="429">
        <v>0.04</v>
      </c>
    </row>
    <row r="40" spans="1:6" x14ac:dyDescent="0.25">
      <c r="A40" s="435">
        <f>ROUNDDOWN(A38*A39,0)</f>
        <v>72164</v>
      </c>
      <c r="B40" s="431" t="s">
        <v>411</v>
      </c>
      <c r="D40" s="432">
        <f>A40</f>
        <v>72164</v>
      </c>
      <c r="E40" s="15" t="s">
        <v>317</v>
      </c>
      <c r="F40" s="424">
        <v>1</v>
      </c>
    </row>
  </sheetData>
  <sheetProtection password="EBB8" sheet="1" objects="1" scenarios="1" selectLockedCells="1"/>
  <phoneticPr fontId="0" type="noConversion"/>
  <printOptions horizontalCentered="1"/>
  <pageMargins left="0.75" right="0.75" top="0.5" bottom="1" header="0.5" footer="0.5"/>
  <pageSetup orientation="portrait" horizontalDpi="4294967292" r:id="rId1"/>
  <headerFooter alignWithMargins="0">
    <oddFooter>&amp;L&amp;"Times New Roman,Regular"&amp;8&amp;A
&amp;T &amp;D page &amp;P of  &amp;N&amp;R&amp;"Times New Roman,Regular"&amp;14&amp;F
NextPhase Assistant</oddFooter>
  </headerFooter>
  <ignoredErrors>
    <ignoredError sqref="B6:B7" unlockedFormula="1"/>
    <ignoredError sqref="D16:D18"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32"/>
  <sheetViews>
    <sheetView zoomScale="150" workbookViewId="0">
      <selection activeCell="D4" sqref="D4"/>
    </sheetView>
  </sheetViews>
  <sheetFormatPr defaultColWidth="9.109375" defaultRowHeight="15.6" x14ac:dyDescent="0.3"/>
  <cols>
    <col min="1" max="1" width="5.21875" style="443" customWidth="1"/>
    <col min="2" max="2" width="5.6640625" style="14" customWidth="1"/>
    <col min="3" max="3" width="25.77734375" style="10" customWidth="1"/>
    <col min="4" max="8" width="10.6640625" style="10" customWidth="1"/>
    <col min="9" max="9" width="9.109375" style="10"/>
    <col min="10" max="10" width="9.109375" style="4"/>
    <col min="11" max="11" width="9.5546875" style="10" bestFit="1" customWidth="1"/>
    <col min="12" max="16384" width="9.109375" style="10"/>
  </cols>
  <sheetData>
    <row r="1" spans="1:11" s="9" customFormat="1" ht="22.8" x14ac:dyDescent="0.4">
      <c r="A1" s="484" t="s">
        <v>61</v>
      </c>
      <c r="B1" s="485"/>
      <c r="C1" s="485"/>
      <c r="D1" s="485"/>
      <c r="E1" s="485"/>
      <c r="F1" s="485"/>
      <c r="G1" s="485"/>
      <c r="H1" s="485"/>
      <c r="J1" s="231"/>
    </row>
    <row r="2" spans="1:11" s="185" customFormat="1" ht="10.199999999999999" x14ac:dyDescent="0.2">
      <c r="A2" s="444"/>
      <c r="J2" s="186"/>
    </row>
    <row r="3" spans="1:11" x14ac:dyDescent="0.3">
      <c r="A3" s="114"/>
      <c r="B3" s="56" t="s">
        <v>0</v>
      </c>
      <c r="C3" s="10" t="s">
        <v>56</v>
      </c>
      <c r="G3" s="55"/>
    </row>
    <row r="4" spans="1:11" x14ac:dyDescent="0.3">
      <c r="A4" s="114"/>
      <c r="B4" s="56" t="s">
        <v>2</v>
      </c>
      <c r="C4" s="437">
        <f>'DB70'!D4</f>
        <v>0</v>
      </c>
      <c r="D4" s="437"/>
      <c r="E4" s="437"/>
      <c r="F4" s="437"/>
      <c r="G4" s="437"/>
      <c r="H4" s="437"/>
    </row>
    <row r="5" spans="1:11" x14ac:dyDescent="0.3">
      <c r="A5" s="114"/>
      <c r="B5" s="56" t="s">
        <v>1</v>
      </c>
      <c r="C5" s="437">
        <f>'DB70'!D5</f>
        <v>0</v>
      </c>
      <c r="D5" s="437"/>
      <c r="E5" s="437"/>
      <c r="F5" s="437"/>
      <c r="G5" s="437"/>
      <c r="H5" s="437"/>
    </row>
    <row r="6" spans="1:11" s="134" customFormat="1" ht="29.4" customHeight="1" x14ac:dyDescent="0.25">
      <c r="A6" s="445"/>
      <c r="J6" s="187"/>
    </row>
    <row r="7" spans="1:11" ht="25.2" customHeight="1" x14ac:dyDescent="0.3">
      <c r="A7" s="114"/>
      <c r="D7" s="188" t="s">
        <v>57</v>
      </c>
      <c r="E7" s="189"/>
      <c r="F7" s="189"/>
      <c r="G7" s="189"/>
      <c r="H7" s="190"/>
      <c r="J7" s="191" t="s">
        <v>60</v>
      </c>
      <c r="K7" s="191"/>
    </row>
    <row r="8" spans="1:11" ht="21" customHeight="1" x14ac:dyDescent="0.3">
      <c r="A8" s="114"/>
      <c r="B8" s="495" t="s">
        <v>58</v>
      </c>
      <c r="C8" s="497" t="s">
        <v>59</v>
      </c>
      <c r="D8" s="491" t="s">
        <v>192</v>
      </c>
      <c r="E8" s="493" t="s">
        <v>6</v>
      </c>
      <c r="F8" s="494"/>
      <c r="G8" s="491" t="s">
        <v>193</v>
      </c>
      <c r="H8" s="491" t="s">
        <v>197</v>
      </c>
      <c r="J8" s="192" t="s">
        <v>197</v>
      </c>
      <c r="K8" s="192" t="s">
        <v>201</v>
      </c>
    </row>
    <row r="9" spans="1:11" ht="21" customHeight="1" x14ac:dyDescent="0.3">
      <c r="A9" s="114"/>
      <c r="B9" s="496"/>
      <c r="C9" s="498"/>
      <c r="D9" s="492"/>
      <c r="E9" s="193" t="s">
        <v>198</v>
      </c>
      <c r="F9" s="193" t="s">
        <v>199</v>
      </c>
      <c r="G9" s="492"/>
      <c r="H9" s="492"/>
      <c r="J9" s="194" t="s">
        <v>200</v>
      </c>
      <c r="K9" s="194" t="s">
        <v>202</v>
      </c>
    </row>
    <row r="10" spans="1:11" s="8" customFormat="1" ht="25.2" customHeight="1" x14ac:dyDescent="0.2">
      <c r="A10" s="446"/>
      <c r="B10" s="7"/>
      <c r="J10" s="4"/>
    </row>
    <row r="11" spans="1:11" s="448" customFormat="1" ht="15" customHeight="1" x14ac:dyDescent="0.3">
      <c r="A11" s="447"/>
      <c r="B11" s="489">
        <v>35</v>
      </c>
      <c r="C11" s="453" t="s">
        <v>419</v>
      </c>
      <c r="D11" s="454">
        <v>0</v>
      </c>
      <c r="E11" s="454">
        <v>0</v>
      </c>
      <c r="F11" s="454">
        <v>0</v>
      </c>
      <c r="G11" s="454">
        <v>0</v>
      </c>
      <c r="H11" s="455">
        <f>SUM(F11:G11)-SUM(D11:E11)</f>
        <v>0</v>
      </c>
      <c r="J11" s="449">
        <f>H25</f>
        <v>0</v>
      </c>
      <c r="K11" s="450">
        <f>IF(J11=0,0,B11*H11/J11)</f>
        <v>0</v>
      </c>
    </row>
    <row r="12" spans="1:11" s="448" customFormat="1" ht="15" customHeight="1" x14ac:dyDescent="0.3">
      <c r="A12" s="447"/>
      <c r="B12" s="490"/>
      <c r="C12" s="451" t="s">
        <v>426</v>
      </c>
      <c r="D12" s="8"/>
      <c r="E12" s="8"/>
      <c r="F12" s="8"/>
      <c r="G12" s="8"/>
      <c r="H12" s="452"/>
      <c r="J12" s="449"/>
      <c r="K12" s="450"/>
    </row>
    <row r="13" spans="1:11" s="448" customFormat="1" ht="15" customHeight="1" x14ac:dyDescent="0.3">
      <c r="A13" s="447"/>
      <c r="B13" s="489">
        <v>35</v>
      </c>
      <c r="C13" s="453" t="s">
        <v>420</v>
      </c>
      <c r="D13" s="454">
        <v>0</v>
      </c>
      <c r="E13" s="454">
        <v>0</v>
      </c>
      <c r="F13" s="454">
        <v>0</v>
      </c>
      <c r="G13" s="454">
        <v>0</v>
      </c>
      <c r="H13" s="455">
        <f t="shared" ref="H13:H21" si="0">SUM(F13:G13)-SUM(D13:E13)</f>
        <v>0</v>
      </c>
      <c r="J13" s="449">
        <f>H25</f>
        <v>0</v>
      </c>
      <c r="K13" s="450">
        <f t="shared" ref="K13:K21" si="1">IF(J13=0,0,B13*H13/J13)</f>
        <v>0</v>
      </c>
    </row>
    <row r="14" spans="1:11" s="448" customFormat="1" ht="15" customHeight="1" x14ac:dyDescent="0.3">
      <c r="A14" s="447"/>
      <c r="B14" s="490"/>
      <c r="C14" s="451" t="s">
        <v>427</v>
      </c>
      <c r="D14" s="8"/>
      <c r="E14" s="8"/>
      <c r="F14" s="8"/>
      <c r="G14" s="8"/>
      <c r="H14" s="452"/>
      <c r="J14" s="449"/>
      <c r="K14" s="450"/>
    </row>
    <row r="15" spans="1:11" s="448" customFormat="1" ht="15" customHeight="1" x14ac:dyDescent="0.3">
      <c r="A15" s="447"/>
      <c r="B15" s="489">
        <v>30</v>
      </c>
      <c r="C15" s="453" t="s">
        <v>421</v>
      </c>
      <c r="D15" s="454">
        <v>0</v>
      </c>
      <c r="E15" s="454">
        <v>0</v>
      </c>
      <c r="F15" s="454">
        <v>0</v>
      </c>
      <c r="G15" s="454">
        <v>0</v>
      </c>
      <c r="H15" s="455">
        <f t="shared" si="0"/>
        <v>0</v>
      </c>
      <c r="J15" s="449">
        <f>H25</f>
        <v>0</v>
      </c>
      <c r="K15" s="450">
        <f t="shared" si="1"/>
        <v>0</v>
      </c>
    </row>
    <row r="16" spans="1:11" s="448" customFormat="1" ht="15" customHeight="1" x14ac:dyDescent="0.3">
      <c r="A16" s="447"/>
      <c r="B16" s="490"/>
      <c r="C16" s="451" t="s">
        <v>428</v>
      </c>
      <c r="D16" s="8"/>
      <c r="E16" s="8"/>
      <c r="F16" s="8"/>
      <c r="G16" s="8"/>
      <c r="H16" s="452"/>
      <c r="J16" s="449"/>
      <c r="K16" s="450"/>
    </row>
    <row r="17" spans="1:11" s="448" customFormat="1" ht="15" customHeight="1" x14ac:dyDescent="0.3">
      <c r="A17" s="447"/>
      <c r="B17" s="489">
        <v>25</v>
      </c>
      <c r="C17" s="453" t="s">
        <v>422</v>
      </c>
      <c r="D17" s="454">
        <v>0</v>
      </c>
      <c r="E17" s="454">
        <v>0</v>
      </c>
      <c r="F17" s="454">
        <v>0</v>
      </c>
      <c r="G17" s="454">
        <v>0</v>
      </c>
      <c r="H17" s="455">
        <f t="shared" si="0"/>
        <v>0</v>
      </c>
      <c r="J17" s="449">
        <f>H25</f>
        <v>0</v>
      </c>
      <c r="K17" s="450">
        <f t="shared" si="1"/>
        <v>0</v>
      </c>
    </row>
    <row r="18" spans="1:11" s="448" customFormat="1" ht="15" customHeight="1" x14ac:dyDescent="0.3">
      <c r="A18" s="447"/>
      <c r="B18" s="490"/>
      <c r="C18" s="451" t="s">
        <v>429</v>
      </c>
      <c r="D18" s="8"/>
      <c r="E18" s="8"/>
      <c r="F18" s="8"/>
      <c r="G18" s="8"/>
      <c r="H18" s="452"/>
      <c r="J18" s="449"/>
      <c r="K18" s="450"/>
    </row>
    <row r="19" spans="1:11" s="448" customFormat="1" ht="15" customHeight="1" x14ac:dyDescent="0.3">
      <c r="A19" s="447"/>
      <c r="B19" s="489">
        <v>15</v>
      </c>
      <c r="C19" s="453" t="s">
        <v>423</v>
      </c>
      <c r="D19" s="454">
        <v>0</v>
      </c>
      <c r="E19" s="454">
        <v>0</v>
      </c>
      <c r="F19" s="454">
        <v>0</v>
      </c>
      <c r="G19" s="454">
        <v>0</v>
      </c>
      <c r="H19" s="455">
        <f t="shared" si="0"/>
        <v>0</v>
      </c>
      <c r="J19" s="449">
        <f>H25</f>
        <v>0</v>
      </c>
      <c r="K19" s="450">
        <f t="shared" si="1"/>
        <v>0</v>
      </c>
    </row>
    <row r="20" spans="1:11" s="448" customFormat="1" ht="15" customHeight="1" x14ac:dyDescent="0.3">
      <c r="A20" s="447"/>
      <c r="B20" s="490"/>
      <c r="C20" s="451" t="s">
        <v>430</v>
      </c>
      <c r="D20" s="8"/>
      <c r="E20" s="8"/>
      <c r="F20" s="8"/>
      <c r="G20" s="8"/>
      <c r="H20" s="452"/>
      <c r="J20" s="449"/>
      <c r="K20" s="450"/>
    </row>
    <row r="21" spans="1:11" s="448" customFormat="1" ht="15" customHeight="1" x14ac:dyDescent="0.3">
      <c r="A21" s="447"/>
      <c r="B21" s="489">
        <v>10</v>
      </c>
      <c r="C21" s="453" t="s">
        <v>424</v>
      </c>
      <c r="D21" s="454">
        <v>0</v>
      </c>
      <c r="E21" s="454">
        <v>0</v>
      </c>
      <c r="F21" s="454">
        <v>0</v>
      </c>
      <c r="G21" s="454">
        <v>0</v>
      </c>
      <c r="H21" s="455">
        <f t="shared" si="0"/>
        <v>0</v>
      </c>
      <c r="J21" s="449">
        <f>H25</f>
        <v>0</v>
      </c>
      <c r="K21" s="450">
        <f t="shared" si="1"/>
        <v>0</v>
      </c>
    </row>
    <row r="22" spans="1:11" s="448" customFormat="1" ht="15" customHeight="1" x14ac:dyDescent="0.3">
      <c r="A22" s="447"/>
      <c r="B22" s="490"/>
      <c r="C22" s="451" t="s">
        <v>431</v>
      </c>
      <c r="D22" s="8"/>
      <c r="E22" s="8"/>
      <c r="F22" s="8"/>
      <c r="G22" s="8"/>
      <c r="H22" s="452"/>
      <c r="J22" s="449"/>
      <c r="K22" s="450"/>
    </row>
    <row r="23" spans="1:11" s="7" customFormat="1" ht="24.6" customHeight="1" x14ac:dyDescent="0.2">
      <c r="A23" s="357"/>
      <c r="D23" s="196"/>
      <c r="E23" s="196"/>
      <c r="F23" s="196"/>
      <c r="G23" s="196"/>
      <c r="H23" s="196"/>
      <c r="J23" s="197"/>
    </row>
    <row r="24" spans="1:11" s="7" customFormat="1" ht="10.199999999999999" x14ac:dyDescent="0.2">
      <c r="A24" s="357"/>
      <c r="B24" s="198">
        <f>SUM(K11:K21)</f>
        <v>0</v>
      </c>
      <c r="D24" s="199" t="s">
        <v>192</v>
      </c>
      <c r="E24" s="199" t="s">
        <v>198</v>
      </c>
      <c r="F24" s="199" t="s">
        <v>199</v>
      </c>
      <c r="G24" s="199" t="s">
        <v>5</v>
      </c>
      <c r="H24" s="199" t="s">
        <v>60</v>
      </c>
      <c r="J24" s="200"/>
    </row>
    <row r="25" spans="1:11" ht="24" customHeight="1" x14ac:dyDescent="0.3">
      <c r="A25" s="114"/>
      <c r="C25" s="201" t="s">
        <v>194</v>
      </c>
      <c r="D25" s="195">
        <f>SUM(D11:D21)</f>
        <v>0</v>
      </c>
      <c r="E25" s="195">
        <f>SUM(E11:E21)</f>
        <v>0</v>
      </c>
      <c r="F25" s="195">
        <f>SUM(F11:F21)</f>
        <v>0</v>
      </c>
      <c r="G25" s="195">
        <f>SUM(G11:G21)</f>
        <v>0</v>
      </c>
      <c r="H25" s="195">
        <f>SUM(H11:H21)</f>
        <v>0</v>
      </c>
      <c r="K25" s="202"/>
    </row>
    <row r="26" spans="1:11" s="8" customFormat="1" ht="16.05" customHeight="1" x14ac:dyDescent="0.2">
      <c r="A26" s="446"/>
      <c r="B26" s="7"/>
      <c r="D26" s="203"/>
      <c r="E26" s="203"/>
      <c r="F26" s="203"/>
      <c r="G26" s="203"/>
      <c r="H26" s="203"/>
      <c r="J26" s="4"/>
    </row>
    <row r="27" spans="1:11" ht="24" customHeight="1" x14ac:dyDescent="0.3">
      <c r="A27" s="114"/>
      <c r="C27" s="201" t="s">
        <v>195</v>
      </c>
      <c r="D27" s="206">
        <v>0</v>
      </c>
      <c r="E27" s="206">
        <v>0</v>
      </c>
      <c r="F27" s="206">
        <v>0</v>
      </c>
      <c r="G27" s="206">
        <v>0</v>
      </c>
      <c r="H27" s="195">
        <f>SUM(F27:G27)-SUM(D27:E27)</f>
        <v>0</v>
      </c>
    </row>
    <row r="28" spans="1:11" s="8" customFormat="1" ht="16.05" customHeight="1" x14ac:dyDescent="0.2">
      <c r="A28" s="446"/>
      <c r="B28" s="7"/>
      <c r="D28" s="204"/>
      <c r="E28" s="204"/>
      <c r="F28" s="204"/>
      <c r="G28" s="204"/>
      <c r="H28" s="204"/>
      <c r="J28" s="4"/>
    </row>
    <row r="29" spans="1:11" s="8" customFormat="1" ht="10.199999999999999" x14ac:dyDescent="0.2">
      <c r="A29" s="446"/>
      <c r="B29" s="7"/>
      <c r="D29" s="205"/>
      <c r="E29" s="205"/>
      <c r="F29" s="205"/>
      <c r="G29" s="205"/>
      <c r="H29" s="205"/>
      <c r="J29" s="4"/>
    </row>
    <row r="30" spans="1:11" ht="24" customHeight="1" x14ac:dyDescent="0.3">
      <c r="A30" s="114"/>
      <c r="C30" s="201" t="s">
        <v>196</v>
      </c>
      <c r="D30" s="195">
        <f>SUM(D25,D27)</f>
        <v>0</v>
      </c>
      <c r="E30" s="195">
        <f>SUM(E25,E27)</f>
        <v>0</v>
      </c>
      <c r="F30" s="195">
        <f>SUM(F25,F27)</f>
        <v>0</v>
      </c>
      <c r="G30" s="195">
        <f>SUM(G25,G27)</f>
        <v>0</v>
      </c>
      <c r="H30" s="195">
        <f>SUM(H25,H27)</f>
        <v>0</v>
      </c>
    </row>
    <row r="31" spans="1:11" ht="7.2" customHeight="1" x14ac:dyDescent="0.3"/>
    <row r="32" spans="1:11" ht="62.4" customHeight="1" x14ac:dyDescent="0.3">
      <c r="A32" s="486" t="s">
        <v>425</v>
      </c>
      <c r="B32" s="487"/>
      <c r="C32" s="487"/>
      <c r="D32" s="488"/>
    </row>
  </sheetData>
  <sheetProtection password="EBB8" sheet="1" objects="1" scenarios="1" selectLockedCells="1"/>
  <mergeCells count="14">
    <mergeCell ref="A1:H1"/>
    <mergeCell ref="A32:D32"/>
    <mergeCell ref="B11:B12"/>
    <mergeCell ref="B13:B14"/>
    <mergeCell ref="B15:B16"/>
    <mergeCell ref="B17:B18"/>
    <mergeCell ref="B19:B20"/>
    <mergeCell ref="B21:B22"/>
    <mergeCell ref="G8:G9"/>
    <mergeCell ref="H8:H9"/>
    <mergeCell ref="E8:F8"/>
    <mergeCell ref="B8:B9"/>
    <mergeCell ref="C8:C9"/>
    <mergeCell ref="D8:D9"/>
  </mergeCells>
  <phoneticPr fontId="0" type="noConversion"/>
  <printOptions horizontalCentered="1"/>
  <pageMargins left="0.75" right="0.75" top="0.5" bottom="1" header="0.5" footer="0.5"/>
  <pageSetup orientation="portrait" horizontalDpi="4294967292" r:id="rId1"/>
  <headerFooter alignWithMargins="0">
    <oddFooter>&amp;L&amp;"Times New Roman,Regular"&amp;8 &amp;A
&amp;T &amp;D Page &amp;P of  &amp;N&amp;R&amp;"Times New Roman,Regular"&amp;14   &amp;F
Tabulation of Affected Space</oddFooter>
  </headerFooter>
  <ignoredErrors>
    <ignoredError sqref="C4:C5 H11 J11:K11 H21 J21:K21 J13:K13 H13 J15:K15 H15 J17:K17 H17 J19:K19 H19"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59"/>
  <sheetViews>
    <sheetView zoomScale="150" workbookViewId="0">
      <selection activeCell="D4" sqref="D4"/>
    </sheetView>
  </sheetViews>
  <sheetFormatPr defaultColWidth="9.109375" defaultRowHeight="15.6" x14ac:dyDescent="0.3"/>
  <cols>
    <col min="1" max="2" width="3.6640625" style="10" customWidth="1"/>
    <col min="3" max="3" width="14.6640625" style="10" customWidth="1"/>
    <col min="4" max="4" width="3.6640625" style="10" customWidth="1"/>
    <col min="5" max="5" width="14.6640625" style="10" customWidth="1"/>
    <col min="6" max="7" width="12.6640625" style="10" customWidth="1"/>
    <col min="8" max="8" width="10.6640625" style="10" customWidth="1"/>
    <col min="9" max="9" width="12.6640625" style="10" customWidth="1"/>
    <col min="10" max="16384" width="9.109375" style="10"/>
  </cols>
  <sheetData>
    <row r="1" spans="1:10" s="3" customFormat="1" ht="22.8" x14ac:dyDescent="0.4">
      <c r="A1" s="88" t="s">
        <v>74</v>
      </c>
      <c r="B1" s="1"/>
      <c r="C1" s="1"/>
      <c r="D1" s="1"/>
      <c r="E1" s="1"/>
      <c r="F1" s="1"/>
      <c r="G1" s="1"/>
      <c r="H1" s="1"/>
      <c r="I1" s="1"/>
    </row>
    <row r="2" spans="1:10" s="19" customFormat="1" ht="4.2" x14ac:dyDescent="0.15">
      <c r="A2" s="16"/>
      <c r="B2" s="16"/>
      <c r="C2" s="16"/>
      <c r="D2" s="16"/>
      <c r="E2" s="16"/>
      <c r="F2" s="16"/>
      <c r="G2" s="16"/>
      <c r="H2" s="16"/>
      <c r="I2" s="16"/>
    </row>
    <row r="3" spans="1:10" s="19" customFormat="1" ht="4.2" x14ac:dyDescent="0.15">
      <c r="A3" s="20"/>
      <c r="B3" s="20"/>
      <c r="C3" s="20"/>
      <c r="D3" s="20"/>
      <c r="E3" s="20"/>
      <c r="F3" s="20"/>
      <c r="G3" s="20"/>
      <c r="H3" s="20"/>
      <c r="I3" s="20"/>
    </row>
    <row r="4" spans="1:10" x14ac:dyDescent="0.3">
      <c r="A4" s="9"/>
      <c r="C4" s="56" t="s">
        <v>0</v>
      </c>
      <c r="D4" s="10" t="s">
        <v>56</v>
      </c>
      <c r="F4" s="55"/>
    </row>
    <row r="5" spans="1:10" x14ac:dyDescent="0.3">
      <c r="C5" s="56" t="s">
        <v>2</v>
      </c>
      <c r="D5" s="437">
        <f>'DB70'!D4:I4</f>
        <v>0</v>
      </c>
      <c r="E5" s="437"/>
      <c r="F5" s="437"/>
      <c r="G5" s="437"/>
      <c r="H5" s="437"/>
      <c r="I5" s="437"/>
    </row>
    <row r="6" spans="1:10" x14ac:dyDescent="0.3">
      <c r="C6" s="56" t="s">
        <v>1</v>
      </c>
      <c r="D6" s="437">
        <f>'DB70'!D5:I5</f>
        <v>0</v>
      </c>
      <c r="E6" s="437"/>
      <c r="F6" s="437"/>
      <c r="G6" s="437"/>
      <c r="H6" s="437"/>
      <c r="I6" s="437"/>
    </row>
    <row r="7" spans="1:10" s="19" customFormat="1" ht="4.2" x14ac:dyDescent="0.15">
      <c r="A7" s="16"/>
      <c r="B7" s="16"/>
      <c r="C7" s="16"/>
      <c r="D7" s="16"/>
      <c r="E7" s="16"/>
      <c r="F7" s="16"/>
      <c r="G7" s="16"/>
      <c r="H7" s="16"/>
      <c r="I7" s="16"/>
    </row>
    <row r="8" spans="1:10" s="19" customFormat="1" ht="4.2" x14ac:dyDescent="0.15">
      <c r="A8" s="20"/>
      <c r="B8" s="20"/>
      <c r="C8" s="20"/>
      <c r="D8" s="20"/>
      <c r="E8" s="20"/>
      <c r="F8" s="20"/>
      <c r="G8" s="20"/>
      <c r="H8" s="20"/>
      <c r="I8" s="20"/>
    </row>
    <row r="9" spans="1:10" x14ac:dyDescent="0.3">
      <c r="A9" s="9" t="s">
        <v>75</v>
      </c>
      <c r="B9" s="9" t="s">
        <v>76</v>
      </c>
      <c r="E9" s="15"/>
      <c r="F9" s="15"/>
      <c r="G9" s="15"/>
      <c r="H9" s="15"/>
      <c r="I9" s="15"/>
    </row>
    <row r="10" spans="1:10" s="15" customFormat="1" ht="13.2" x14ac:dyDescent="0.25">
      <c r="B10" s="470"/>
      <c r="C10" s="470"/>
      <c r="D10" s="470"/>
      <c r="E10" s="470"/>
      <c r="F10" s="470"/>
      <c r="G10" s="470"/>
      <c r="H10" s="470"/>
      <c r="I10" s="470"/>
      <c r="J10" s="15" t="s">
        <v>174</v>
      </c>
    </row>
    <row r="11" spans="1:10" s="15" customFormat="1" ht="13.2" x14ac:dyDescent="0.25">
      <c r="B11" s="470"/>
      <c r="C11" s="470"/>
      <c r="D11" s="470"/>
      <c r="E11" s="470"/>
      <c r="F11" s="470"/>
      <c r="G11" s="470"/>
      <c r="H11" s="470"/>
      <c r="I11" s="470"/>
    </row>
    <row r="12" spans="1:10" s="15" customFormat="1" ht="13.2" x14ac:dyDescent="0.25">
      <c r="B12" s="470"/>
      <c r="C12" s="470"/>
      <c r="D12" s="470"/>
      <c r="E12" s="470"/>
      <c r="F12" s="470"/>
      <c r="G12" s="470"/>
      <c r="H12" s="470"/>
      <c r="I12" s="470"/>
    </row>
    <row r="13" spans="1:10" s="15" customFormat="1" ht="13.2" x14ac:dyDescent="0.25">
      <c r="B13" s="470"/>
      <c r="C13" s="470"/>
      <c r="D13" s="470"/>
      <c r="E13" s="470"/>
      <c r="F13" s="470"/>
      <c r="G13" s="470"/>
      <c r="H13" s="470"/>
      <c r="I13" s="470"/>
    </row>
    <row r="14" spans="1:10" s="15" customFormat="1" ht="13.2" x14ac:dyDescent="0.25">
      <c r="B14" s="470"/>
      <c r="C14" s="470"/>
      <c r="D14" s="470"/>
      <c r="E14" s="470"/>
      <c r="F14" s="470"/>
      <c r="G14" s="470"/>
      <c r="H14" s="470"/>
      <c r="I14" s="470"/>
    </row>
    <row r="15" spans="1:10" s="15" customFormat="1" ht="13.2" x14ac:dyDescent="0.25">
      <c r="B15" s="470"/>
      <c r="C15" s="470"/>
      <c r="D15" s="470"/>
      <c r="E15" s="470"/>
      <c r="F15" s="470"/>
      <c r="G15" s="470"/>
      <c r="H15" s="470"/>
      <c r="I15" s="470"/>
    </row>
    <row r="16" spans="1:10" s="15" customFormat="1" ht="13.2" x14ac:dyDescent="0.25">
      <c r="B16" s="470"/>
      <c r="C16" s="470"/>
      <c r="D16" s="470"/>
      <c r="E16" s="470"/>
      <c r="F16" s="470"/>
      <c r="G16" s="470"/>
      <c r="H16" s="470"/>
      <c r="I16" s="470"/>
    </row>
    <row r="17" spans="1:10" s="19" customFormat="1" ht="4.2" x14ac:dyDescent="0.15">
      <c r="A17" s="16"/>
      <c r="B17" s="16"/>
      <c r="C17" s="16"/>
      <c r="D17" s="16"/>
      <c r="E17" s="16"/>
      <c r="F17" s="16"/>
      <c r="G17" s="16"/>
      <c r="H17" s="16"/>
      <c r="I17" s="16"/>
    </row>
    <row r="18" spans="1:10" s="19" customFormat="1" ht="4.2" x14ac:dyDescent="0.15">
      <c r="A18" s="20"/>
      <c r="B18" s="20"/>
      <c r="C18" s="20"/>
      <c r="D18" s="20"/>
      <c r="E18" s="20"/>
      <c r="F18" s="20"/>
      <c r="G18" s="20"/>
      <c r="H18" s="20"/>
      <c r="I18" s="20"/>
    </row>
    <row r="19" spans="1:10" x14ac:dyDescent="0.3">
      <c r="A19" s="9" t="s">
        <v>77</v>
      </c>
      <c r="B19" s="9" t="s">
        <v>78</v>
      </c>
      <c r="E19" s="15"/>
      <c r="F19" s="15"/>
      <c r="G19" s="15"/>
      <c r="H19" s="15"/>
      <c r="I19" s="15"/>
    </row>
    <row r="20" spans="1:10" s="15" customFormat="1" ht="13.2" x14ac:dyDescent="0.25">
      <c r="B20" s="470"/>
      <c r="C20" s="470"/>
      <c r="D20" s="470"/>
      <c r="E20" s="470"/>
      <c r="F20" s="470"/>
      <c r="G20" s="470"/>
      <c r="H20" s="470"/>
      <c r="I20" s="470"/>
      <c r="J20" s="15" t="s">
        <v>175</v>
      </c>
    </row>
    <row r="21" spans="1:10" s="15" customFormat="1" ht="13.2" x14ac:dyDescent="0.25">
      <c r="B21" s="470"/>
      <c r="C21" s="470"/>
      <c r="D21" s="470"/>
      <c r="E21" s="470"/>
      <c r="F21" s="470"/>
      <c r="G21" s="470"/>
      <c r="H21" s="470"/>
      <c r="I21" s="470"/>
    </row>
    <row r="22" spans="1:10" s="15" customFormat="1" ht="13.2" x14ac:dyDescent="0.25">
      <c r="B22" s="470"/>
      <c r="C22" s="470"/>
      <c r="D22" s="470"/>
      <c r="E22" s="470"/>
      <c r="F22" s="470"/>
      <c r="G22" s="470"/>
      <c r="H22" s="470"/>
      <c r="I22" s="470"/>
    </row>
    <row r="23" spans="1:10" s="15" customFormat="1" ht="13.2" x14ac:dyDescent="0.25">
      <c r="B23" s="470"/>
      <c r="C23" s="470"/>
      <c r="D23" s="470"/>
      <c r="E23" s="470"/>
      <c r="F23" s="470"/>
      <c r="G23" s="470"/>
      <c r="H23" s="470"/>
      <c r="I23" s="470"/>
    </row>
    <row r="24" spans="1:10" s="15" customFormat="1" ht="13.2" x14ac:dyDescent="0.25">
      <c r="B24" s="470"/>
      <c r="C24" s="470"/>
      <c r="D24" s="470"/>
      <c r="E24" s="470"/>
      <c r="F24" s="470"/>
      <c r="G24" s="470"/>
      <c r="H24" s="470"/>
      <c r="I24" s="470"/>
    </row>
    <row r="25" spans="1:10" s="15" customFormat="1" ht="13.2" x14ac:dyDescent="0.25">
      <c r="B25" s="470"/>
      <c r="C25" s="470"/>
      <c r="D25" s="470"/>
      <c r="E25" s="470"/>
      <c r="F25" s="470"/>
      <c r="G25" s="470"/>
      <c r="H25" s="470"/>
      <c r="I25" s="470"/>
    </row>
    <row r="26" spans="1:10" s="15" customFormat="1" ht="13.2" x14ac:dyDescent="0.25">
      <c r="B26" s="470"/>
      <c r="C26" s="470"/>
      <c r="D26" s="470"/>
      <c r="E26" s="470"/>
      <c r="F26" s="470"/>
      <c r="G26" s="470"/>
      <c r="H26" s="470"/>
      <c r="I26" s="470"/>
    </row>
    <row r="27" spans="1:10" s="19" customFormat="1" ht="4.2" x14ac:dyDescent="0.15">
      <c r="A27" s="16"/>
      <c r="B27" s="16"/>
      <c r="C27" s="16"/>
      <c r="D27" s="16"/>
      <c r="E27" s="16"/>
      <c r="F27" s="16"/>
      <c r="G27" s="16"/>
      <c r="H27" s="16"/>
      <c r="I27" s="16"/>
    </row>
    <row r="28" spans="1:10" s="19" customFormat="1" ht="4.2" x14ac:dyDescent="0.15">
      <c r="A28" s="20"/>
      <c r="B28" s="20"/>
      <c r="C28" s="20"/>
      <c r="D28" s="20"/>
      <c r="E28" s="20"/>
      <c r="F28" s="20"/>
      <c r="G28" s="20"/>
      <c r="H28" s="20"/>
      <c r="I28" s="20"/>
    </row>
    <row r="29" spans="1:10" x14ac:dyDescent="0.3">
      <c r="A29" s="9" t="s">
        <v>79</v>
      </c>
      <c r="B29" s="9" t="s">
        <v>80</v>
      </c>
      <c r="E29" s="15"/>
      <c r="F29" s="15"/>
      <c r="G29" s="15"/>
      <c r="H29" s="15"/>
      <c r="I29" s="15"/>
    </row>
    <row r="30" spans="1:10" s="15" customFormat="1" ht="13.2" x14ac:dyDescent="0.25">
      <c r="B30" s="470"/>
      <c r="C30" s="470"/>
      <c r="D30" s="470"/>
      <c r="E30" s="470"/>
      <c r="F30" s="470"/>
      <c r="G30" s="470"/>
      <c r="H30" s="470"/>
      <c r="I30" s="470"/>
      <c r="J30" s="15" t="s">
        <v>176</v>
      </c>
    </row>
    <row r="31" spans="1:10" s="15" customFormat="1" ht="13.2" x14ac:dyDescent="0.25">
      <c r="B31" s="470"/>
      <c r="C31" s="470"/>
      <c r="D31" s="470"/>
      <c r="E31" s="470"/>
      <c r="F31" s="470"/>
      <c r="G31" s="470"/>
      <c r="H31" s="470"/>
      <c r="I31" s="470"/>
    </row>
    <row r="32" spans="1:10" s="15" customFormat="1" ht="13.2" x14ac:dyDescent="0.25">
      <c r="B32" s="470"/>
      <c r="C32" s="470"/>
      <c r="D32" s="470"/>
      <c r="E32" s="470"/>
      <c r="F32" s="470"/>
      <c r="G32" s="470"/>
      <c r="H32" s="470"/>
      <c r="I32" s="470"/>
    </row>
    <row r="33" spans="1:10" s="15" customFormat="1" ht="13.2" x14ac:dyDescent="0.25">
      <c r="B33" s="470"/>
      <c r="C33" s="470"/>
      <c r="D33" s="470"/>
      <c r="E33" s="470"/>
      <c r="F33" s="470"/>
      <c r="G33" s="470"/>
      <c r="H33" s="470"/>
      <c r="I33" s="470"/>
    </row>
    <row r="34" spans="1:10" s="15" customFormat="1" ht="13.2" x14ac:dyDescent="0.25">
      <c r="B34" s="470"/>
      <c r="C34" s="470"/>
      <c r="D34" s="470"/>
      <c r="E34" s="470"/>
      <c r="F34" s="470"/>
      <c r="G34" s="470"/>
      <c r="H34" s="470"/>
      <c r="I34" s="470"/>
    </row>
    <row r="35" spans="1:10" s="15" customFormat="1" ht="13.2" x14ac:dyDescent="0.25">
      <c r="B35" s="470"/>
      <c r="C35" s="470"/>
      <c r="D35" s="470"/>
      <c r="E35" s="470"/>
      <c r="F35" s="470"/>
      <c r="G35" s="470"/>
      <c r="H35" s="470"/>
      <c r="I35" s="470"/>
    </row>
    <row r="36" spans="1:10" s="15" customFormat="1" ht="13.2" x14ac:dyDescent="0.25">
      <c r="B36" s="470"/>
      <c r="C36" s="470"/>
      <c r="D36" s="470"/>
      <c r="E36" s="470"/>
      <c r="F36" s="470"/>
      <c r="G36" s="470"/>
      <c r="H36" s="470"/>
      <c r="I36" s="470"/>
    </row>
    <row r="37" spans="1:10" s="19" customFormat="1" ht="4.2" x14ac:dyDescent="0.15">
      <c r="A37" s="16"/>
      <c r="B37" s="16"/>
      <c r="C37" s="16"/>
      <c r="D37" s="16"/>
      <c r="E37" s="16"/>
      <c r="F37" s="16"/>
      <c r="G37" s="16"/>
      <c r="H37" s="16"/>
      <c r="I37" s="16"/>
    </row>
    <row r="38" spans="1:10" s="19" customFormat="1" ht="4.2" x14ac:dyDescent="0.15">
      <c r="A38" s="20"/>
      <c r="B38" s="20"/>
      <c r="C38" s="20"/>
      <c r="D38" s="20"/>
      <c r="E38" s="20"/>
      <c r="F38" s="20"/>
      <c r="G38" s="20"/>
      <c r="H38" s="20"/>
      <c r="I38" s="20"/>
    </row>
    <row r="39" spans="1:10" x14ac:dyDescent="0.3">
      <c r="A39" s="9" t="s">
        <v>81</v>
      </c>
      <c r="B39" s="9" t="s">
        <v>82</v>
      </c>
      <c r="E39" s="15"/>
      <c r="F39" s="15"/>
      <c r="G39" s="15"/>
      <c r="H39" s="15"/>
      <c r="I39" s="15"/>
    </row>
    <row r="40" spans="1:10" s="15" customFormat="1" ht="13.2" x14ac:dyDescent="0.25">
      <c r="B40" s="470"/>
      <c r="C40" s="470"/>
      <c r="D40" s="470"/>
      <c r="E40" s="470"/>
      <c r="F40" s="470"/>
      <c r="G40" s="470"/>
      <c r="H40" s="470"/>
      <c r="I40" s="470"/>
      <c r="J40" s="15" t="s">
        <v>177</v>
      </c>
    </row>
    <row r="41" spans="1:10" s="15" customFormat="1" ht="13.2" x14ac:dyDescent="0.25">
      <c r="B41" s="470"/>
      <c r="C41" s="470"/>
      <c r="D41" s="470"/>
      <c r="E41" s="470"/>
      <c r="F41" s="470"/>
      <c r="G41" s="470"/>
      <c r="H41" s="470"/>
      <c r="I41" s="470"/>
    </row>
    <row r="42" spans="1:10" s="15" customFormat="1" ht="13.2" x14ac:dyDescent="0.25">
      <c r="B42" s="470"/>
      <c r="C42" s="470"/>
      <c r="D42" s="470"/>
      <c r="E42" s="470"/>
      <c r="F42" s="470"/>
      <c r="G42" s="470"/>
      <c r="H42" s="470"/>
      <c r="I42" s="470"/>
    </row>
    <row r="43" spans="1:10" s="15" customFormat="1" ht="13.2" x14ac:dyDescent="0.25">
      <c r="B43" s="470"/>
      <c r="C43" s="470"/>
      <c r="D43" s="470"/>
      <c r="E43" s="470"/>
      <c r="F43" s="470"/>
      <c r="G43" s="470"/>
      <c r="H43" s="470"/>
      <c r="I43" s="470"/>
    </row>
    <row r="44" spans="1:10" s="15" customFormat="1" ht="13.2" x14ac:dyDescent="0.25">
      <c r="B44" s="470"/>
      <c r="C44" s="470"/>
      <c r="D44" s="470"/>
      <c r="E44" s="470"/>
      <c r="F44" s="470"/>
      <c r="G44" s="470"/>
      <c r="H44" s="470"/>
      <c r="I44" s="470"/>
    </row>
    <row r="45" spans="1:10" s="15" customFormat="1" ht="13.2" x14ac:dyDescent="0.25">
      <c r="B45" s="470"/>
      <c r="C45" s="470"/>
      <c r="D45" s="470"/>
      <c r="E45" s="470"/>
      <c r="F45" s="470"/>
      <c r="G45" s="470"/>
      <c r="H45" s="470"/>
      <c r="I45" s="470"/>
    </row>
    <row r="46" spans="1:10" s="15" customFormat="1" ht="13.2" x14ac:dyDescent="0.25">
      <c r="B46" s="470"/>
      <c r="C46" s="470"/>
      <c r="D46" s="470"/>
      <c r="E46" s="470"/>
      <c r="F46" s="470"/>
      <c r="G46" s="470"/>
      <c r="H46" s="470"/>
      <c r="I46" s="470"/>
    </row>
    <row r="47" spans="1:10" s="19" customFormat="1" ht="4.2" x14ac:dyDescent="0.15">
      <c r="A47" s="16"/>
      <c r="B47" s="16"/>
      <c r="C47" s="16"/>
      <c r="D47" s="16"/>
      <c r="E47" s="16"/>
      <c r="F47" s="16"/>
      <c r="G47" s="16"/>
      <c r="H47" s="16"/>
      <c r="I47" s="16"/>
    </row>
    <row r="48" spans="1:10" s="19" customFormat="1" ht="4.2" x14ac:dyDescent="0.15">
      <c r="A48" s="20"/>
      <c r="B48" s="20"/>
      <c r="C48" s="20"/>
      <c r="D48" s="20"/>
      <c r="E48" s="20"/>
      <c r="F48" s="20"/>
      <c r="G48" s="20"/>
      <c r="H48" s="20"/>
      <c r="I48" s="20"/>
    </row>
    <row r="49" spans="1:10" x14ac:dyDescent="0.3">
      <c r="A49" s="9" t="s">
        <v>83</v>
      </c>
      <c r="B49" s="9" t="s">
        <v>84</v>
      </c>
      <c r="E49" s="15"/>
      <c r="F49" s="15"/>
      <c r="G49" s="15"/>
      <c r="H49" s="15"/>
      <c r="I49" s="15"/>
    </row>
    <row r="50" spans="1:10" s="15" customFormat="1" ht="13.2" x14ac:dyDescent="0.25">
      <c r="B50" s="89" t="s">
        <v>178</v>
      </c>
      <c r="C50" s="90"/>
      <c r="D50" s="90"/>
      <c r="E50" s="90"/>
      <c r="F50" s="91" t="s">
        <v>187</v>
      </c>
      <c r="G50" s="96"/>
      <c r="H50" s="92" t="s">
        <v>185</v>
      </c>
      <c r="I50" s="96"/>
      <c r="J50" s="15" t="s">
        <v>189</v>
      </c>
    </row>
    <row r="51" spans="1:10" s="15" customFormat="1" ht="13.2" x14ac:dyDescent="0.25">
      <c r="B51" s="95"/>
      <c r="C51" s="89" t="s">
        <v>179</v>
      </c>
      <c r="D51" s="90"/>
      <c r="E51" s="90"/>
      <c r="F51" s="469"/>
      <c r="G51" s="469"/>
      <c r="H51" s="469"/>
      <c r="I51" s="469"/>
      <c r="J51" s="15" t="s">
        <v>188</v>
      </c>
    </row>
    <row r="52" spans="1:10" s="15" customFormat="1" ht="13.2" x14ac:dyDescent="0.25">
      <c r="B52" s="95"/>
      <c r="C52" s="93" t="s">
        <v>183</v>
      </c>
      <c r="D52" s="90"/>
      <c r="E52" s="90"/>
      <c r="F52" s="470"/>
      <c r="G52" s="470"/>
      <c r="H52" s="470"/>
      <c r="I52" s="470"/>
    </row>
    <row r="53" spans="1:10" s="15" customFormat="1" ht="13.2" x14ac:dyDescent="0.25">
      <c r="B53" s="95"/>
      <c r="C53" s="94" t="s">
        <v>180</v>
      </c>
      <c r="D53" s="90"/>
      <c r="E53" s="90"/>
      <c r="F53" s="470"/>
      <c r="G53" s="470"/>
      <c r="H53" s="470"/>
      <c r="I53" s="470"/>
      <c r="J53" s="15" t="s">
        <v>184</v>
      </c>
    </row>
    <row r="54" spans="1:10" s="15" customFormat="1" ht="13.2" x14ac:dyDescent="0.25">
      <c r="B54" s="95"/>
      <c r="C54" s="93" t="s">
        <v>183</v>
      </c>
      <c r="D54" s="90"/>
      <c r="E54" s="90"/>
      <c r="F54" s="470"/>
      <c r="G54" s="470"/>
      <c r="H54" s="470"/>
      <c r="I54" s="470"/>
    </row>
    <row r="55" spans="1:10" s="15" customFormat="1" ht="13.2" x14ac:dyDescent="0.25">
      <c r="B55" s="95"/>
      <c r="C55" s="94" t="s">
        <v>182</v>
      </c>
      <c r="D55" s="90"/>
      <c r="E55" s="90"/>
      <c r="F55" s="470"/>
      <c r="G55" s="470"/>
      <c r="H55" s="470"/>
      <c r="I55" s="470"/>
      <c r="J55" s="15" t="s">
        <v>186</v>
      </c>
    </row>
    <row r="56" spans="1:10" s="15" customFormat="1" ht="13.2" x14ac:dyDescent="0.25">
      <c r="B56" s="95"/>
      <c r="C56" s="93" t="s">
        <v>183</v>
      </c>
      <c r="D56" s="90"/>
      <c r="E56" s="90"/>
      <c r="F56" s="470"/>
      <c r="G56" s="470"/>
      <c r="H56" s="470"/>
      <c r="I56" s="470"/>
    </row>
    <row r="57" spans="1:10" s="15" customFormat="1" ht="13.2" x14ac:dyDescent="0.25">
      <c r="B57" s="95"/>
      <c r="C57" s="89" t="s">
        <v>181</v>
      </c>
      <c r="D57" s="90"/>
      <c r="E57" s="90"/>
      <c r="F57" s="470"/>
      <c r="G57" s="470"/>
      <c r="H57" s="470"/>
      <c r="I57" s="470"/>
    </row>
    <row r="58" spans="1:10" s="19" customFormat="1" ht="4.2" x14ac:dyDescent="0.15">
      <c r="A58" s="16"/>
      <c r="B58" s="16"/>
      <c r="C58" s="16"/>
      <c r="D58" s="16"/>
      <c r="E58" s="16"/>
      <c r="F58" s="16"/>
      <c r="G58" s="16"/>
      <c r="H58" s="16"/>
      <c r="I58" s="16"/>
    </row>
    <row r="59" spans="1:10" s="19" customFormat="1" ht="4.2" x14ac:dyDescent="0.15">
      <c r="A59" s="20"/>
      <c r="B59" s="20"/>
      <c r="C59" s="20"/>
      <c r="D59" s="20"/>
      <c r="E59" s="20"/>
      <c r="F59" s="20"/>
      <c r="G59" s="20"/>
      <c r="H59" s="20"/>
      <c r="I59" s="20"/>
    </row>
  </sheetData>
  <sheetProtection password="EBB8" sheet="1" objects="1" scenarios="1" selectLockedCells="1"/>
  <mergeCells count="5">
    <mergeCell ref="F51:I57"/>
    <mergeCell ref="B10:I16"/>
    <mergeCell ref="B40:I46"/>
    <mergeCell ref="B30:I36"/>
    <mergeCell ref="B20:I26"/>
  </mergeCells>
  <phoneticPr fontId="0" type="noConversion"/>
  <printOptions horizontalCentered="1"/>
  <pageMargins left="0.75" right="0.75" top="0.5" bottom="1" header="0.5" footer="0.5"/>
  <pageSetup orientation="portrait" horizontalDpi="4294967292" r:id="rId1"/>
  <headerFooter alignWithMargins="0">
    <oddFooter>&amp;L&amp;"Times New Roman,Regular"&amp;8 &amp;A
&amp;T &amp;D page &amp;P of  &amp;N&amp;R&amp;"Times New Roman,Regular"&amp;14&amp;F
Project Support Documentation</oddFooter>
  </headerFooter>
  <ignoredErrors>
    <ignoredError sqref="D5:D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51"/>
  <sheetViews>
    <sheetView zoomScale="150" workbookViewId="0">
      <selection activeCell="D4" sqref="D4"/>
    </sheetView>
  </sheetViews>
  <sheetFormatPr defaultColWidth="9.109375" defaultRowHeight="13.2" x14ac:dyDescent="0.25"/>
  <cols>
    <col min="1" max="1" width="12.6640625" style="64" customWidth="1"/>
    <col min="2" max="2" width="36.6640625" style="60" customWidth="1"/>
    <col min="3" max="4" width="6.6640625" style="65" customWidth="1"/>
    <col min="5" max="6" width="12.6640625" style="66" customWidth="1"/>
    <col min="7" max="16384" width="9.109375" style="60"/>
  </cols>
  <sheetData>
    <row r="1" spans="1:6" s="57" customFormat="1" ht="22.8" x14ac:dyDescent="0.4">
      <c r="A1" s="222" t="s">
        <v>55</v>
      </c>
      <c r="B1" s="68"/>
      <c r="C1" s="69"/>
      <c r="D1" s="69"/>
      <c r="E1" s="67"/>
      <c r="F1" s="68"/>
    </row>
    <row r="2" spans="1:6" s="58" customFormat="1" ht="10.199999999999999" x14ac:dyDescent="0.2">
      <c r="A2" s="70"/>
      <c r="B2" s="71"/>
      <c r="C2" s="72"/>
      <c r="D2" s="72"/>
      <c r="E2" s="71"/>
      <c r="F2" s="73"/>
    </row>
    <row r="3" spans="1:6" s="59" customFormat="1" ht="15.6" x14ac:dyDescent="0.3">
      <c r="A3" s="74" t="s">
        <v>0</v>
      </c>
      <c r="B3" s="75" t="s">
        <v>56</v>
      </c>
      <c r="C3" s="76"/>
      <c r="D3" s="76"/>
      <c r="E3" s="77"/>
      <c r="F3" s="78"/>
    </row>
    <row r="4" spans="1:6" s="59" customFormat="1" ht="15.6" x14ac:dyDescent="0.3">
      <c r="A4" s="74" t="s">
        <v>131</v>
      </c>
      <c r="B4" s="437">
        <f>'DB70'!D4</f>
        <v>0</v>
      </c>
      <c r="C4" s="437"/>
      <c r="D4" s="437"/>
      <c r="E4" s="437"/>
      <c r="F4" s="79"/>
    </row>
    <row r="5" spans="1:6" s="59" customFormat="1" ht="15.6" x14ac:dyDescent="0.3">
      <c r="A5" s="74" t="s">
        <v>132</v>
      </c>
      <c r="B5" s="437">
        <f>'DB70'!D5</f>
        <v>0</v>
      </c>
      <c r="C5" s="437"/>
      <c r="D5" s="437"/>
      <c r="E5" s="437"/>
      <c r="F5" s="80">
        <f>SUM(F8:F1001)</f>
        <v>0</v>
      </c>
    </row>
    <row r="6" spans="1:6" s="58" customFormat="1" ht="10.199999999999999" x14ac:dyDescent="0.2">
      <c r="A6" s="70"/>
      <c r="B6" s="81"/>
      <c r="C6" s="82"/>
      <c r="D6" s="82"/>
      <c r="E6" s="83"/>
      <c r="F6" s="83"/>
    </row>
    <row r="7" spans="1:6" x14ac:dyDescent="0.25">
      <c r="A7" s="84"/>
      <c r="B7" s="85" t="s">
        <v>51</v>
      </c>
      <c r="C7" s="86" t="s">
        <v>52</v>
      </c>
      <c r="D7" s="86" t="s">
        <v>53</v>
      </c>
      <c r="E7" s="87" t="s">
        <v>54</v>
      </c>
      <c r="F7" s="87" t="s">
        <v>21</v>
      </c>
    </row>
    <row r="8" spans="1:6" x14ac:dyDescent="0.25">
      <c r="A8" s="61"/>
      <c r="B8" s="62"/>
      <c r="C8" s="63"/>
      <c r="D8" s="63"/>
      <c r="E8" s="49"/>
      <c r="F8" s="51">
        <f>D8*E8</f>
        <v>0</v>
      </c>
    </row>
    <row r="9" spans="1:6" x14ac:dyDescent="0.25">
      <c r="A9" s="61"/>
      <c r="B9" s="62"/>
      <c r="C9" s="63"/>
      <c r="D9" s="63"/>
      <c r="E9" s="49"/>
      <c r="F9" s="51">
        <f t="shared" ref="F9:F51" si="0">D9*E9</f>
        <v>0</v>
      </c>
    </row>
    <row r="10" spans="1:6" x14ac:dyDescent="0.25">
      <c r="A10" s="61"/>
      <c r="B10" s="62"/>
      <c r="C10" s="63"/>
      <c r="D10" s="63"/>
      <c r="E10" s="49"/>
      <c r="F10" s="51">
        <f t="shared" si="0"/>
        <v>0</v>
      </c>
    </row>
    <row r="11" spans="1:6" x14ac:dyDescent="0.25">
      <c r="A11" s="61"/>
      <c r="B11" s="62"/>
      <c r="C11" s="63"/>
      <c r="D11" s="63"/>
      <c r="E11" s="49"/>
      <c r="F11" s="51">
        <f t="shared" si="0"/>
        <v>0</v>
      </c>
    </row>
    <row r="12" spans="1:6" x14ac:dyDescent="0.25">
      <c r="A12" s="61"/>
      <c r="B12" s="62"/>
      <c r="C12" s="63"/>
      <c r="D12" s="63"/>
      <c r="E12" s="49"/>
      <c r="F12" s="51">
        <f t="shared" si="0"/>
        <v>0</v>
      </c>
    </row>
    <row r="13" spans="1:6" x14ac:dyDescent="0.25">
      <c r="A13" s="61"/>
      <c r="B13" s="62"/>
      <c r="C13" s="63"/>
      <c r="D13" s="63"/>
      <c r="E13" s="49"/>
      <c r="F13" s="51">
        <f t="shared" si="0"/>
        <v>0</v>
      </c>
    </row>
    <row r="14" spans="1:6" x14ac:dyDescent="0.25">
      <c r="A14" s="61"/>
      <c r="B14" s="62"/>
      <c r="C14" s="63"/>
      <c r="D14" s="63"/>
      <c r="E14" s="49"/>
      <c r="F14" s="51">
        <f t="shared" si="0"/>
        <v>0</v>
      </c>
    </row>
    <row r="15" spans="1:6" x14ac:dyDescent="0.25">
      <c r="A15" s="61"/>
      <c r="B15" s="62"/>
      <c r="C15" s="63"/>
      <c r="D15" s="63"/>
      <c r="E15" s="49"/>
      <c r="F15" s="51">
        <f t="shared" si="0"/>
        <v>0</v>
      </c>
    </row>
    <row r="16" spans="1:6" x14ac:dyDescent="0.25">
      <c r="A16" s="61"/>
      <c r="B16" s="62"/>
      <c r="C16" s="63"/>
      <c r="D16" s="63"/>
      <c r="E16" s="49"/>
      <c r="F16" s="51">
        <f t="shared" si="0"/>
        <v>0</v>
      </c>
    </row>
    <row r="17" spans="1:6" x14ac:dyDescent="0.25">
      <c r="A17" s="61"/>
      <c r="B17" s="62"/>
      <c r="C17" s="63"/>
      <c r="D17" s="63"/>
      <c r="E17" s="49"/>
      <c r="F17" s="51">
        <f t="shared" si="0"/>
        <v>0</v>
      </c>
    </row>
    <row r="18" spans="1:6" x14ac:dyDescent="0.25">
      <c r="A18" s="61"/>
      <c r="B18" s="62"/>
      <c r="C18" s="63"/>
      <c r="D18" s="63"/>
      <c r="E18" s="49"/>
      <c r="F18" s="51">
        <f t="shared" si="0"/>
        <v>0</v>
      </c>
    </row>
    <row r="19" spans="1:6" x14ac:dyDescent="0.25">
      <c r="A19" s="61"/>
      <c r="B19" s="62"/>
      <c r="C19" s="63"/>
      <c r="D19" s="63"/>
      <c r="E19" s="49"/>
      <c r="F19" s="51">
        <f t="shared" si="0"/>
        <v>0</v>
      </c>
    </row>
    <row r="20" spans="1:6" x14ac:dyDescent="0.25">
      <c r="A20" s="61"/>
      <c r="B20" s="62"/>
      <c r="C20" s="63"/>
      <c r="D20" s="63"/>
      <c r="E20" s="49"/>
      <c r="F20" s="51">
        <f t="shared" si="0"/>
        <v>0</v>
      </c>
    </row>
    <row r="21" spans="1:6" x14ac:dyDescent="0.25">
      <c r="A21" s="61"/>
      <c r="B21" s="62"/>
      <c r="C21" s="63"/>
      <c r="D21" s="63"/>
      <c r="E21" s="49"/>
      <c r="F21" s="51">
        <f t="shared" si="0"/>
        <v>0</v>
      </c>
    </row>
    <row r="22" spans="1:6" x14ac:dyDescent="0.25">
      <c r="A22" s="61"/>
      <c r="B22" s="62"/>
      <c r="C22" s="63"/>
      <c r="D22" s="63"/>
      <c r="E22" s="49"/>
      <c r="F22" s="51">
        <f t="shared" si="0"/>
        <v>0</v>
      </c>
    </row>
    <row r="23" spans="1:6" x14ac:dyDescent="0.25">
      <c r="A23" s="61"/>
      <c r="B23" s="62"/>
      <c r="C23" s="63"/>
      <c r="D23" s="63"/>
      <c r="E23" s="49"/>
      <c r="F23" s="51">
        <f t="shared" si="0"/>
        <v>0</v>
      </c>
    </row>
    <row r="24" spans="1:6" x14ac:dyDescent="0.25">
      <c r="A24" s="61"/>
      <c r="B24" s="62"/>
      <c r="C24" s="63"/>
      <c r="D24" s="63"/>
      <c r="E24" s="49"/>
      <c r="F24" s="51">
        <f t="shared" si="0"/>
        <v>0</v>
      </c>
    </row>
    <row r="25" spans="1:6" x14ac:dyDescent="0.25">
      <c r="A25" s="61"/>
      <c r="B25" s="62"/>
      <c r="C25" s="63"/>
      <c r="D25" s="63"/>
      <c r="E25" s="49"/>
      <c r="F25" s="51">
        <f t="shared" si="0"/>
        <v>0</v>
      </c>
    </row>
    <row r="26" spans="1:6" x14ac:dyDescent="0.25">
      <c r="A26" s="61"/>
      <c r="B26" s="62"/>
      <c r="C26" s="63"/>
      <c r="D26" s="63"/>
      <c r="E26" s="49"/>
      <c r="F26" s="51">
        <f t="shared" si="0"/>
        <v>0</v>
      </c>
    </row>
    <row r="27" spans="1:6" x14ac:dyDescent="0.25">
      <c r="A27" s="61"/>
      <c r="B27" s="62"/>
      <c r="C27" s="63"/>
      <c r="D27" s="63"/>
      <c r="E27" s="49"/>
      <c r="F27" s="51">
        <f t="shared" si="0"/>
        <v>0</v>
      </c>
    </row>
    <row r="28" spans="1:6" x14ac:dyDescent="0.25">
      <c r="A28" s="61"/>
      <c r="B28" s="62"/>
      <c r="C28" s="63"/>
      <c r="D28" s="63"/>
      <c r="E28" s="49"/>
      <c r="F28" s="51">
        <f t="shared" si="0"/>
        <v>0</v>
      </c>
    </row>
    <row r="29" spans="1:6" x14ac:dyDescent="0.25">
      <c r="A29" s="61"/>
      <c r="B29" s="62"/>
      <c r="C29" s="63"/>
      <c r="D29" s="63"/>
      <c r="E29" s="49"/>
      <c r="F29" s="51">
        <f t="shared" si="0"/>
        <v>0</v>
      </c>
    </row>
    <row r="30" spans="1:6" x14ac:dyDescent="0.25">
      <c r="A30" s="61"/>
      <c r="B30" s="62"/>
      <c r="C30" s="63"/>
      <c r="D30" s="63"/>
      <c r="E30" s="49"/>
      <c r="F30" s="51">
        <f t="shared" si="0"/>
        <v>0</v>
      </c>
    </row>
    <row r="31" spans="1:6" x14ac:dyDescent="0.25">
      <c r="A31" s="61"/>
      <c r="B31" s="62"/>
      <c r="C31" s="63"/>
      <c r="D31" s="63"/>
      <c r="E31" s="49"/>
      <c r="F31" s="51">
        <f t="shared" si="0"/>
        <v>0</v>
      </c>
    </row>
    <row r="32" spans="1:6" x14ac:dyDescent="0.25">
      <c r="A32" s="61"/>
      <c r="B32" s="62"/>
      <c r="C32" s="63"/>
      <c r="D32" s="63"/>
      <c r="E32" s="49"/>
      <c r="F32" s="51">
        <f t="shared" si="0"/>
        <v>0</v>
      </c>
    </row>
    <row r="33" spans="1:6" x14ac:dyDescent="0.25">
      <c r="A33" s="61"/>
      <c r="B33" s="62"/>
      <c r="C33" s="63"/>
      <c r="D33" s="63"/>
      <c r="E33" s="49"/>
      <c r="F33" s="51">
        <f t="shared" si="0"/>
        <v>0</v>
      </c>
    </row>
    <row r="34" spans="1:6" x14ac:dyDescent="0.25">
      <c r="A34" s="61"/>
      <c r="B34" s="62"/>
      <c r="C34" s="63"/>
      <c r="D34" s="63"/>
      <c r="E34" s="49"/>
      <c r="F34" s="51">
        <f t="shared" si="0"/>
        <v>0</v>
      </c>
    </row>
    <row r="35" spans="1:6" x14ac:dyDescent="0.25">
      <c r="A35" s="61"/>
      <c r="B35" s="62"/>
      <c r="C35" s="63"/>
      <c r="D35" s="63"/>
      <c r="E35" s="49"/>
      <c r="F35" s="51">
        <f t="shared" si="0"/>
        <v>0</v>
      </c>
    </row>
    <row r="36" spans="1:6" x14ac:dyDescent="0.25">
      <c r="A36" s="61"/>
      <c r="B36" s="62"/>
      <c r="C36" s="63"/>
      <c r="D36" s="63"/>
      <c r="E36" s="49"/>
      <c r="F36" s="51">
        <f t="shared" si="0"/>
        <v>0</v>
      </c>
    </row>
    <row r="37" spans="1:6" x14ac:dyDescent="0.25">
      <c r="A37" s="61"/>
      <c r="B37" s="62"/>
      <c r="C37" s="63"/>
      <c r="D37" s="63"/>
      <c r="E37" s="49"/>
      <c r="F37" s="51">
        <f t="shared" si="0"/>
        <v>0</v>
      </c>
    </row>
    <row r="38" spans="1:6" x14ac:dyDescent="0.25">
      <c r="A38" s="61"/>
      <c r="B38" s="62"/>
      <c r="C38" s="63"/>
      <c r="D38" s="63"/>
      <c r="E38" s="49"/>
      <c r="F38" s="51">
        <f t="shared" si="0"/>
        <v>0</v>
      </c>
    </row>
    <row r="39" spans="1:6" x14ac:dyDescent="0.25">
      <c r="A39" s="61"/>
      <c r="B39" s="62"/>
      <c r="C39" s="63"/>
      <c r="D39" s="63"/>
      <c r="E39" s="49"/>
      <c r="F39" s="51">
        <f t="shared" si="0"/>
        <v>0</v>
      </c>
    </row>
    <row r="40" spans="1:6" x14ac:dyDescent="0.25">
      <c r="A40" s="61"/>
      <c r="B40" s="62"/>
      <c r="C40" s="63"/>
      <c r="D40" s="63"/>
      <c r="E40" s="49"/>
      <c r="F40" s="51">
        <f t="shared" si="0"/>
        <v>0</v>
      </c>
    </row>
    <row r="41" spans="1:6" x14ac:dyDescent="0.25">
      <c r="A41" s="61"/>
      <c r="B41" s="62"/>
      <c r="C41" s="63"/>
      <c r="D41" s="63"/>
      <c r="E41" s="49"/>
      <c r="F41" s="51">
        <f t="shared" si="0"/>
        <v>0</v>
      </c>
    </row>
    <row r="42" spans="1:6" x14ac:dyDescent="0.25">
      <c r="A42" s="61"/>
      <c r="B42" s="62"/>
      <c r="C42" s="63"/>
      <c r="D42" s="63"/>
      <c r="E42" s="49"/>
      <c r="F42" s="51">
        <f t="shared" si="0"/>
        <v>0</v>
      </c>
    </row>
    <row r="43" spans="1:6" x14ac:dyDescent="0.25">
      <c r="A43" s="61"/>
      <c r="B43" s="62"/>
      <c r="C43" s="63"/>
      <c r="D43" s="63"/>
      <c r="E43" s="49"/>
      <c r="F43" s="51">
        <f t="shared" si="0"/>
        <v>0</v>
      </c>
    </row>
    <row r="44" spans="1:6" x14ac:dyDescent="0.25">
      <c r="A44" s="61"/>
      <c r="B44" s="62"/>
      <c r="C44" s="63"/>
      <c r="D44" s="63"/>
      <c r="E44" s="49"/>
      <c r="F44" s="51">
        <f t="shared" si="0"/>
        <v>0</v>
      </c>
    </row>
    <row r="45" spans="1:6" x14ac:dyDescent="0.25">
      <c r="A45" s="61"/>
      <c r="B45" s="62"/>
      <c r="C45" s="63"/>
      <c r="D45" s="63"/>
      <c r="E45" s="49"/>
      <c r="F45" s="51">
        <f t="shared" si="0"/>
        <v>0</v>
      </c>
    </row>
    <row r="46" spans="1:6" x14ac:dyDescent="0.25">
      <c r="A46" s="61"/>
      <c r="B46" s="62"/>
      <c r="C46" s="63"/>
      <c r="D46" s="63"/>
      <c r="E46" s="49"/>
      <c r="F46" s="51">
        <f t="shared" si="0"/>
        <v>0</v>
      </c>
    </row>
    <row r="47" spans="1:6" x14ac:dyDescent="0.25">
      <c r="A47" s="61"/>
      <c r="B47" s="62"/>
      <c r="C47" s="63"/>
      <c r="D47" s="63"/>
      <c r="E47" s="49"/>
      <c r="F47" s="51">
        <f t="shared" si="0"/>
        <v>0</v>
      </c>
    </row>
    <row r="48" spans="1:6" x14ac:dyDescent="0.25">
      <c r="A48" s="61"/>
      <c r="B48" s="62"/>
      <c r="C48" s="63"/>
      <c r="D48" s="63"/>
      <c r="E48" s="49"/>
      <c r="F48" s="51">
        <f t="shared" si="0"/>
        <v>0</v>
      </c>
    </row>
    <row r="49" spans="1:6" x14ac:dyDescent="0.25">
      <c r="A49" s="61"/>
      <c r="B49" s="62"/>
      <c r="C49" s="63"/>
      <c r="D49" s="63"/>
      <c r="E49" s="49"/>
      <c r="F49" s="51">
        <f t="shared" si="0"/>
        <v>0</v>
      </c>
    </row>
    <row r="50" spans="1:6" x14ac:dyDescent="0.25">
      <c r="A50" s="61"/>
      <c r="B50" s="62"/>
      <c r="C50" s="63"/>
      <c r="D50" s="63"/>
      <c r="E50" s="49"/>
      <c r="F50" s="51">
        <f t="shared" si="0"/>
        <v>0</v>
      </c>
    </row>
    <row r="51" spans="1:6" x14ac:dyDescent="0.25">
      <c r="A51" s="61"/>
      <c r="B51" s="62"/>
      <c r="C51" s="63"/>
      <c r="D51" s="63"/>
      <c r="E51" s="49"/>
      <c r="F51" s="51">
        <f t="shared" si="0"/>
        <v>0</v>
      </c>
    </row>
  </sheetData>
  <sheetProtection password="EBB8" sheet="1" objects="1" scenarios="1" selectLockedCells="1"/>
  <phoneticPr fontId="0" type="noConversion"/>
  <printOptions horizontalCentered="1"/>
  <pageMargins left="0.75" right="0.75" top="0.5" bottom="1" header="0.5" footer="0.5"/>
  <pageSetup orientation="portrait" horizontalDpi="4294967292" r:id="rId1"/>
  <headerFooter alignWithMargins="0">
    <oddFooter>&amp;L&amp;"Times New Roman,Regular"&amp;8&amp;A
&amp;T &amp;D page &amp;P of  &amp;N&amp;R&amp;"Times New Roman,Regular"&amp;14&amp;F
Schedule of Movable Equipment</oddFooter>
  </headerFooter>
  <ignoredErrors>
    <ignoredError sqref="F8:F29 B4:B5 F30:F39 F40:F5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45"/>
  <sheetViews>
    <sheetView zoomScale="150" workbookViewId="0">
      <selection activeCell="D4" sqref="D4"/>
    </sheetView>
  </sheetViews>
  <sheetFormatPr defaultColWidth="9.109375" defaultRowHeight="15.6" x14ac:dyDescent="0.3"/>
  <cols>
    <col min="1" max="1" width="2.6640625" style="10" customWidth="1"/>
    <col min="2" max="2" width="20.6640625" style="10" customWidth="1"/>
    <col min="3" max="3" width="18.6640625" style="10" customWidth="1"/>
    <col min="4" max="5" width="2.6640625" style="10" customWidth="1"/>
    <col min="6" max="6" width="20.6640625" style="10" customWidth="1"/>
    <col min="7" max="7" width="18.6640625" style="10" customWidth="1"/>
    <col min="8" max="16384" width="9.109375" style="10"/>
  </cols>
  <sheetData>
    <row r="1" spans="1:7" s="3" customFormat="1" ht="22.8" x14ac:dyDescent="0.4">
      <c r="B1" s="88" t="s">
        <v>127</v>
      </c>
      <c r="C1" s="1"/>
      <c r="D1" s="1"/>
      <c r="E1" s="1"/>
      <c r="F1" s="1"/>
      <c r="G1" s="1"/>
    </row>
    <row r="2" spans="1:7" s="19" customFormat="1" ht="4.2" x14ac:dyDescent="0.15">
      <c r="A2" s="16"/>
      <c r="B2" s="16"/>
      <c r="C2" s="16"/>
      <c r="D2" s="16"/>
      <c r="E2" s="16"/>
      <c r="F2" s="16"/>
      <c r="G2" s="16"/>
    </row>
    <row r="3" spans="1:7" s="19" customFormat="1" ht="4.2" x14ac:dyDescent="0.15">
      <c r="A3" s="20"/>
      <c r="B3" s="20"/>
      <c r="C3" s="20"/>
      <c r="D3" s="20"/>
      <c r="E3" s="20"/>
      <c r="F3" s="20"/>
      <c r="G3" s="20"/>
    </row>
    <row r="4" spans="1:7" x14ac:dyDescent="0.3">
      <c r="B4" s="99" t="s">
        <v>0</v>
      </c>
      <c r="C4" s="10" t="s">
        <v>56</v>
      </c>
      <c r="D4" s="55"/>
      <c r="E4" s="55"/>
    </row>
    <row r="5" spans="1:7" x14ac:dyDescent="0.3">
      <c r="B5" s="99" t="s">
        <v>2</v>
      </c>
      <c r="C5" s="437">
        <f>'DB70'!D4</f>
        <v>0</v>
      </c>
      <c r="D5" s="437"/>
      <c r="E5" s="437"/>
      <c r="F5" s="437"/>
      <c r="G5" s="437"/>
    </row>
    <row r="6" spans="1:7" x14ac:dyDescent="0.3">
      <c r="B6" s="99" t="s">
        <v>1</v>
      </c>
      <c r="C6" s="437">
        <f>'DB70'!D5</f>
        <v>0</v>
      </c>
      <c r="D6" s="437"/>
      <c r="E6" s="437"/>
      <c r="F6" s="437"/>
      <c r="G6" s="437"/>
    </row>
    <row r="7" spans="1:7" s="19" customFormat="1" ht="4.2" x14ac:dyDescent="0.15">
      <c r="A7" s="16"/>
      <c r="B7" s="16"/>
      <c r="C7" s="16"/>
      <c r="D7" s="16"/>
      <c r="E7" s="16"/>
      <c r="F7" s="16"/>
      <c r="G7" s="16"/>
    </row>
    <row r="8" spans="1:7" s="100" customFormat="1" ht="4.2" x14ac:dyDescent="0.15">
      <c r="A8" s="20"/>
    </row>
    <row r="9" spans="1:7" s="100" customFormat="1" ht="4.2" x14ac:dyDescent="0.15">
      <c r="A9" s="101"/>
      <c r="B9" s="102"/>
    </row>
    <row r="10" spans="1:7" x14ac:dyDescent="0.3">
      <c r="A10" s="103"/>
      <c r="B10" s="104" t="s">
        <v>85</v>
      </c>
      <c r="C10" s="124">
        <v>0</v>
      </c>
      <c r="F10" s="105" t="s">
        <v>112</v>
      </c>
      <c r="G10" s="106"/>
    </row>
    <row r="11" spans="1:7" x14ac:dyDescent="0.3">
      <c r="A11" s="103"/>
      <c r="B11" s="107" t="s">
        <v>86</v>
      </c>
      <c r="C11" s="124">
        <v>0</v>
      </c>
      <c r="F11" s="107" t="s">
        <v>113</v>
      </c>
      <c r="G11" s="124">
        <v>0</v>
      </c>
    </row>
    <row r="12" spans="1:7" x14ac:dyDescent="0.3">
      <c r="A12" s="103"/>
      <c r="B12" s="107" t="s">
        <v>87</v>
      </c>
      <c r="C12" s="124">
        <v>0</v>
      </c>
      <c r="F12" s="107" t="s">
        <v>114</v>
      </c>
      <c r="G12" s="124">
        <v>0</v>
      </c>
    </row>
    <row r="13" spans="1:7" x14ac:dyDescent="0.3">
      <c r="A13" s="103"/>
      <c r="B13" s="107" t="s">
        <v>88</v>
      </c>
      <c r="C13" s="124">
        <v>0</v>
      </c>
      <c r="F13" s="107" t="s">
        <v>115</v>
      </c>
      <c r="G13" s="124">
        <v>0</v>
      </c>
    </row>
    <row r="14" spans="1:7" s="111" customFormat="1" ht="7.8" x14ac:dyDescent="0.15">
      <c r="A14" s="108"/>
      <c r="B14" s="109"/>
      <c r="C14" s="110"/>
      <c r="F14" s="109"/>
      <c r="G14" s="110"/>
    </row>
    <row r="15" spans="1:7" x14ac:dyDescent="0.3">
      <c r="A15" s="103"/>
      <c r="B15" s="112" t="s">
        <v>89</v>
      </c>
      <c r="C15" s="113">
        <f>SUM(C10:C14)</f>
        <v>0</v>
      </c>
      <c r="F15" s="112" t="s">
        <v>116</v>
      </c>
      <c r="G15" s="113">
        <f>SUM(G10:G14)</f>
        <v>0</v>
      </c>
    </row>
    <row r="16" spans="1:7" x14ac:dyDescent="0.3">
      <c r="A16" s="103"/>
      <c r="B16" s="114"/>
    </row>
    <row r="17" spans="1:7" x14ac:dyDescent="0.3">
      <c r="A17" s="103"/>
      <c r="B17" s="104" t="s">
        <v>90</v>
      </c>
      <c r="C17" s="124">
        <v>0</v>
      </c>
    </row>
    <row r="18" spans="1:7" x14ac:dyDescent="0.3">
      <c r="A18" s="103"/>
      <c r="B18" s="107" t="s">
        <v>95</v>
      </c>
      <c r="C18" s="124">
        <v>0</v>
      </c>
    </row>
    <row r="19" spans="1:7" x14ac:dyDescent="0.3">
      <c r="A19" s="103"/>
      <c r="B19" s="107" t="s">
        <v>91</v>
      </c>
      <c r="C19" s="144">
        <f>G19*G20</f>
        <v>0</v>
      </c>
      <c r="F19" s="115" t="s">
        <v>208</v>
      </c>
      <c r="G19" s="125"/>
    </row>
    <row r="20" spans="1:7" x14ac:dyDescent="0.3">
      <c r="A20" s="103"/>
      <c r="B20" s="107" t="s">
        <v>92</v>
      </c>
      <c r="C20" s="124">
        <v>0</v>
      </c>
      <c r="F20" s="115" t="s">
        <v>210</v>
      </c>
      <c r="G20" s="124"/>
    </row>
    <row r="21" spans="1:7" x14ac:dyDescent="0.3">
      <c r="A21" s="103"/>
      <c r="B21" s="107" t="s">
        <v>93</v>
      </c>
      <c r="C21" s="144">
        <f>G21*G20</f>
        <v>0</v>
      </c>
      <c r="F21" s="115" t="s">
        <v>209</v>
      </c>
      <c r="G21" s="125"/>
    </row>
    <row r="22" spans="1:7" x14ac:dyDescent="0.3">
      <c r="A22" s="103"/>
      <c r="B22" s="107" t="s">
        <v>94</v>
      </c>
      <c r="C22" s="124">
        <v>0</v>
      </c>
    </row>
    <row r="23" spans="1:7" x14ac:dyDescent="0.3">
      <c r="A23" s="103"/>
      <c r="B23" s="107" t="s">
        <v>96</v>
      </c>
      <c r="C23" s="124">
        <v>0</v>
      </c>
    </row>
    <row r="24" spans="1:7" x14ac:dyDescent="0.3">
      <c r="A24" s="103"/>
      <c r="B24" s="107" t="s">
        <v>97</v>
      </c>
      <c r="C24" s="124">
        <v>0</v>
      </c>
    </row>
    <row r="25" spans="1:7" x14ac:dyDescent="0.3">
      <c r="A25" s="103"/>
      <c r="B25" s="107" t="s">
        <v>98</v>
      </c>
      <c r="C25" s="124">
        <v>0</v>
      </c>
    </row>
    <row r="26" spans="1:7" x14ac:dyDescent="0.3">
      <c r="A26" s="103"/>
      <c r="B26" s="107" t="s">
        <v>99</v>
      </c>
      <c r="C26" s="124">
        <v>0</v>
      </c>
    </row>
    <row r="27" spans="1:7" x14ac:dyDescent="0.3">
      <c r="A27" s="103"/>
      <c r="B27" s="107" t="s">
        <v>100</v>
      </c>
      <c r="C27" s="124">
        <v>0</v>
      </c>
    </row>
    <row r="28" spans="1:7" x14ac:dyDescent="0.3">
      <c r="A28" s="103"/>
      <c r="B28" s="107" t="s">
        <v>101</v>
      </c>
      <c r="C28" s="124">
        <v>0</v>
      </c>
    </row>
    <row r="29" spans="1:7" x14ac:dyDescent="0.3">
      <c r="A29" s="103"/>
      <c r="B29" s="107" t="s">
        <v>102</v>
      </c>
      <c r="C29" s="124">
        <v>0</v>
      </c>
    </row>
    <row r="30" spans="1:7" x14ac:dyDescent="0.3">
      <c r="A30" s="103"/>
      <c r="B30" s="107" t="s">
        <v>103</v>
      </c>
      <c r="C30" s="124">
        <v>0</v>
      </c>
      <c r="E30" s="116"/>
      <c r="F30" s="117" t="s">
        <v>124</v>
      </c>
    </row>
    <row r="31" spans="1:7" x14ac:dyDescent="0.3">
      <c r="A31" s="103"/>
      <c r="B31" s="107" t="s">
        <v>104</v>
      </c>
      <c r="C31" s="124">
        <v>0</v>
      </c>
      <c r="E31" s="103"/>
      <c r="F31" s="114"/>
    </row>
    <row r="32" spans="1:7" x14ac:dyDescent="0.3">
      <c r="A32" s="103"/>
      <c r="B32" s="107" t="s">
        <v>105</v>
      </c>
      <c r="C32" s="124">
        <v>0</v>
      </c>
      <c r="E32" s="103"/>
      <c r="F32" s="104" t="s">
        <v>119</v>
      </c>
      <c r="G32" s="46">
        <v>0</v>
      </c>
    </row>
    <row r="33" spans="1:7" x14ac:dyDescent="0.3">
      <c r="A33" s="103"/>
      <c r="B33" s="107" t="s">
        <v>106</v>
      </c>
      <c r="C33" s="124">
        <v>0</v>
      </c>
      <c r="E33" s="103"/>
      <c r="F33" s="107" t="s">
        <v>120</v>
      </c>
      <c r="G33" s="46">
        <v>0</v>
      </c>
    </row>
    <row r="34" spans="1:7" x14ac:dyDescent="0.3">
      <c r="A34" s="103"/>
      <c r="B34" s="107" t="s">
        <v>130</v>
      </c>
      <c r="C34" s="124">
        <v>0</v>
      </c>
      <c r="E34" s="103"/>
      <c r="F34" s="107" t="s">
        <v>128</v>
      </c>
      <c r="G34" s="46">
        <v>0</v>
      </c>
    </row>
    <row r="35" spans="1:7" x14ac:dyDescent="0.3">
      <c r="A35" s="103"/>
      <c r="B35" s="107" t="s">
        <v>107</v>
      </c>
      <c r="C35" s="124">
        <v>0</v>
      </c>
      <c r="E35" s="103"/>
      <c r="F35" s="107" t="s">
        <v>121</v>
      </c>
      <c r="G35" s="46">
        <v>0</v>
      </c>
    </row>
    <row r="36" spans="1:7" x14ac:dyDescent="0.3">
      <c r="A36" s="103"/>
      <c r="B36" s="107" t="s">
        <v>108</v>
      </c>
      <c r="C36" s="124">
        <v>0</v>
      </c>
      <c r="E36" s="103"/>
      <c r="F36" s="107" t="s">
        <v>129</v>
      </c>
      <c r="G36" s="46">
        <v>0</v>
      </c>
    </row>
    <row r="37" spans="1:7" x14ac:dyDescent="0.3">
      <c r="A37" s="103"/>
      <c r="B37" s="107" t="s">
        <v>109</v>
      </c>
      <c r="C37" s="124">
        <v>0</v>
      </c>
      <c r="E37" s="103"/>
      <c r="F37" s="107" t="s">
        <v>122</v>
      </c>
      <c r="G37" s="46">
        <v>0</v>
      </c>
    </row>
    <row r="38" spans="1:7" s="111" customFormat="1" ht="7.8" x14ac:dyDescent="0.15">
      <c r="A38" s="108"/>
      <c r="B38" s="109"/>
      <c r="E38" s="108"/>
      <c r="F38" s="109"/>
    </row>
    <row r="39" spans="1:7" x14ac:dyDescent="0.3">
      <c r="A39" s="103"/>
      <c r="B39" s="112" t="s">
        <v>110</v>
      </c>
      <c r="C39" s="113">
        <f>SUM(C16:C38)</f>
        <v>0</v>
      </c>
      <c r="E39" s="103"/>
      <c r="F39" s="112" t="s">
        <v>123</v>
      </c>
      <c r="G39" s="113">
        <f>SUM(G30:G37)</f>
        <v>0</v>
      </c>
    </row>
    <row r="40" spans="1:7" s="111" customFormat="1" ht="7.8" x14ac:dyDescent="0.15">
      <c r="A40" s="108"/>
      <c r="B40" s="118"/>
      <c r="C40" s="119"/>
      <c r="E40" s="108"/>
      <c r="F40" s="118"/>
      <c r="G40" s="119"/>
    </row>
    <row r="41" spans="1:7" x14ac:dyDescent="0.3">
      <c r="A41" s="103"/>
      <c r="B41" s="120" t="s">
        <v>111</v>
      </c>
      <c r="C41" s="124">
        <v>0</v>
      </c>
      <c r="E41" s="103"/>
      <c r="F41" s="120" t="s">
        <v>118</v>
      </c>
      <c r="G41" s="46">
        <v>0</v>
      </c>
    </row>
    <row r="42" spans="1:7" s="111" customFormat="1" ht="7.8" x14ac:dyDescent="0.15">
      <c r="A42" s="108"/>
      <c r="B42" s="118"/>
      <c r="E42" s="108"/>
      <c r="F42" s="118"/>
    </row>
    <row r="43" spans="1:7" x14ac:dyDescent="0.3">
      <c r="A43" s="103"/>
      <c r="B43" s="120"/>
      <c r="C43" s="106"/>
      <c r="E43" s="103"/>
      <c r="F43" s="120" t="s">
        <v>117</v>
      </c>
      <c r="G43" s="121">
        <f>G45-SUM(G39:G42)</f>
        <v>0</v>
      </c>
    </row>
    <row r="44" spans="1:7" s="111" customFormat="1" ht="7.8" x14ac:dyDescent="0.15">
      <c r="A44" s="108"/>
      <c r="B44" s="118"/>
      <c r="E44" s="108"/>
      <c r="F44" s="118"/>
    </row>
    <row r="45" spans="1:7" x14ac:dyDescent="0.3">
      <c r="A45" s="122"/>
      <c r="B45" s="123" t="s">
        <v>125</v>
      </c>
      <c r="C45" s="113">
        <f>SUM(C15,C39:C44)</f>
        <v>0</v>
      </c>
      <c r="E45" s="122"/>
      <c r="F45" s="123" t="s">
        <v>126</v>
      </c>
      <c r="G45" s="113">
        <f>C45</f>
        <v>0</v>
      </c>
    </row>
  </sheetData>
  <sheetProtection password="EBB8" sheet="1" objects="1" scenarios="1" selectLockedCells="1"/>
  <phoneticPr fontId="0" type="noConversion"/>
  <printOptions horizontalCentered="1"/>
  <pageMargins left="0.75" right="0.75" top="0.5" bottom="1" header="0.5" footer="0.5"/>
  <pageSetup orientation="portrait" horizontalDpi="4294967292" r:id="rId1"/>
  <headerFooter alignWithMargins="0">
    <oddFooter>&amp;L&amp;"Times New Roman,Regular"&amp;8 &amp;A
&amp;T &amp;D page &amp;P of  &amp;N&amp;R&amp;"Times New Roman,Regular"&amp;14&amp;F
First Year Operating Costs</oddFooter>
  </headerFooter>
  <ignoredErrors>
    <ignoredError sqref="C5:C6"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45"/>
  <sheetViews>
    <sheetView zoomScale="150" workbookViewId="0">
      <selection activeCell="D4" sqref="D4"/>
    </sheetView>
  </sheetViews>
  <sheetFormatPr defaultColWidth="9.109375" defaultRowHeight="15.6" x14ac:dyDescent="0.3"/>
  <cols>
    <col min="1" max="1" width="3.6640625" style="350" customWidth="1"/>
    <col min="2" max="2" width="14.6640625" style="380" customWidth="1"/>
    <col min="3" max="3" width="14.6640625" style="10" customWidth="1"/>
    <col min="4" max="4" width="5.6640625" style="10" customWidth="1"/>
    <col min="5" max="5" width="10.6640625" style="10" customWidth="1"/>
    <col min="6" max="7" width="3.6640625" style="10" customWidth="1"/>
    <col min="8" max="8" width="10.6640625" style="10" customWidth="1"/>
    <col min="9" max="9" width="22.6640625" style="10" customWidth="1"/>
    <col min="10" max="10" width="4.6640625" style="10" customWidth="1"/>
    <col min="11" max="16384" width="9.109375" style="10"/>
  </cols>
  <sheetData>
    <row r="1" spans="1:10" s="223" customFormat="1" ht="22.8" x14ac:dyDescent="0.4">
      <c r="A1" s="341" t="s">
        <v>321</v>
      </c>
      <c r="B1" s="342"/>
      <c r="C1" s="342"/>
      <c r="D1" s="342"/>
      <c r="E1" s="342"/>
      <c r="F1" s="342"/>
      <c r="G1" s="342"/>
      <c r="H1" s="342"/>
      <c r="I1" s="342"/>
    </row>
    <row r="2" spans="1:10" s="19" customFormat="1" ht="4.2" x14ac:dyDescent="0.15">
      <c r="A2" s="343"/>
      <c r="B2" s="344"/>
      <c r="C2" s="16"/>
      <c r="D2" s="16"/>
      <c r="E2" s="16"/>
      <c r="F2" s="16"/>
      <c r="G2" s="16"/>
      <c r="H2" s="16"/>
      <c r="I2" s="16"/>
    </row>
    <row r="3" spans="1:10" s="19" customFormat="1" ht="4.2" x14ac:dyDescent="0.15">
      <c r="A3" s="345"/>
      <c r="B3" s="346"/>
      <c r="C3" s="20"/>
      <c r="D3" s="20"/>
      <c r="E3" s="20"/>
      <c r="F3" s="20"/>
      <c r="G3" s="20"/>
      <c r="H3" s="20"/>
      <c r="I3" s="20"/>
    </row>
    <row r="4" spans="1:10" x14ac:dyDescent="0.3">
      <c r="A4" s="347"/>
      <c r="B4" s="348" t="s">
        <v>0</v>
      </c>
      <c r="C4" s="10" t="s">
        <v>56</v>
      </c>
      <c r="F4" s="55"/>
      <c r="G4" s="349"/>
    </row>
    <row r="5" spans="1:10" x14ac:dyDescent="0.3">
      <c r="B5" s="348" t="s">
        <v>2</v>
      </c>
      <c r="C5" s="437">
        <f>'DB70'!D4</f>
        <v>0</v>
      </c>
      <c r="D5" s="437"/>
      <c r="E5" s="437"/>
      <c r="F5" s="437"/>
      <c r="G5" s="437"/>
      <c r="H5" s="437"/>
      <c r="I5" s="437"/>
    </row>
    <row r="6" spans="1:10" x14ac:dyDescent="0.3">
      <c r="B6" s="348" t="s">
        <v>1</v>
      </c>
      <c r="C6" s="437">
        <f>'DB70'!D5</f>
        <v>0</v>
      </c>
      <c r="D6" s="437"/>
      <c r="E6" s="437"/>
      <c r="F6" s="437"/>
      <c r="G6" s="437"/>
      <c r="H6" s="437"/>
      <c r="I6" s="437"/>
    </row>
    <row r="7" spans="1:10" s="19" customFormat="1" ht="4.2" x14ac:dyDescent="0.15">
      <c r="A7" s="343"/>
      <c r="B7" s="344"/>
      <c r="C7" s="16"/>
      <c r="D7" s="16"/>
      <c r="E7" s="16"/>
      <c r="F7" s="16"/>
      <c r="G7" s="16"/>
      <c r="H7" s="16"/>
      <c r="I7" s="16"/>
    </row>
    <row r="8" spans="1:10" ht="17.399999999999999" x14ac:dyDescent="0.3">
      <c r="A8" s="347" t="s">
        <v>322</v>
      </c>
      <c r="B8" s="348" t="s">
        <v>323</v>
      </c>
      <c r="C8" s="471" t="s">
        <v>324</v>
      </c>
      <c r="D8" s="471"/>
      <c r="E8" s="471"/>
      <c r="F8" s="471"/>
      <c r="G8" s="471"/>
      <c r="H8" s="471"/>
      <c r="I8" s="471"/>
    </row>
    <row r="9" spans="1:10" s="353" customFormat="1" ht="26.1" customHeight="1" x14ac:dyDescent="0.25">
      <c r="A9" s="351"/>
      <c r="B9" s="473" t="s">
        <v>325</v>
      </c>
      <c r="C9" s="473"/>
      <c r="D9" s="473"/>
      <c r="E9" s="473"/>
      <c r="F9" s="473"/>
      <c r="G9" s="473"/>
      <c r="H9" s="473"/>
      <c r="I9" s="473"/>
      <c r="J9" s="352" t="s">
        <v>326</v>
      </c>
    </row>
    <row r="10" spans="1:10" s="19" customFormat="1" ht="4.2" x14ac:dyDescent="0.15">
      <c r="A10" s="343"/>
      <c r="B10" s="344"/>
      <c r="C10" s="16"/>
      <c r="D10" s="16"/>
      <c r="E10" s="16"/>
      <c r="F10" s="16"/>
      <c r="G10" s="16"/>
      <c r="H10" s="16"/>
      <c r="I10" s="16"/>
    </row>
    <row r="11" spans="1:10" ht="17.399999999999999" x14ac:dyDescent="0.3">
      <c r="A11" s="347" t="s">
        <v>327</v>
      </c>
      <c r="B11" s="348" t="s">
        <v>328</v>
      </c>
      <c r="C11" s="471" t="s">
        <v>329</v>
      </c>
      <c r="D11" s="471"/>
      <c r="E11" s="471"/>
      <c r="F11" s="471"/>
      <c r="G11" s="471"/>
      <c r="H11" s="471"/>
      <c r="I11" s="471"/>
    </row>
    <row r="12" spans="1:10" s="353" customFormat="1" ht="26.1" customHeight="1" x14ac:dyDescent="0.25">
      <c r="A12" s="351"/>
      <c r="B12" s="473" t="s">
        <v>330</v>
      </c>
      <c r="C12" s="473"/>
      <c r="D12" s="473"/>
      <c r="E12" s="473"/>
      <c r="F12" s="473"/>
      <c r="G12" s="473"/>
      <c r="H12" s="473"/>
      <c r="I12" s="473"/>
      <c r="J12" s="352" t="s">
        <v>331</v>
      </c>
    </row>
    <row r="13" spans="1:10" s="19" customFormat="1" ht="4.2" x14ac:dyDescent="0.15">
      <c r="A13" s="343"/>
      <c r="B13" s="344"/>
      <c r="C13" s="16"/>
      <c r="D13" s="16"/>
      <c r="E13" s="16"/>
      <c r="F13" s="16"/>
      <c r="G13" s="16"/>
      <c r="H13" s="16"/>
      <c r="I13" s="16"/>
    </row>
    <row r="14" spans="1:10" ht="17.399999999999999" x14ac:dyDescent="0.3">
      <c r="A14" s="347" t="s">
        <v>332</v>
      </c>
      <c r="B14" s="348" t="s">
        <v>333</v>
      </c>
      <c r="C14" s="471" t="s">
        <v>334</v>
      </c>
      <c r="D14" s="471"/>
      <c r="E14" s="471"/>
      <c r="F14" s="471"/>
      <c r="G14" s="471"/>
      <c r="H14" s="471"/>
      <c r="I14" s="471"/>
    </row>
    <row r="15" spans="1:10" s="353" customFormat="1" ht="26.1" customHeight="1" x14ac:dyDescent="0.25">
      <c r="A15" s="351"/>
      <c r="B15" s="473" t="s">
        <v>335</v>
      </c>
      <c r="C15" s="473"/>
      <c r="D15" s="473"/>
      <c r="E15" s="473"/>
      <c r="F15" s="473"/>
      <c r="G15" s="473"/>
      <c r="H15" s="473"/>
      <c r="I15" s="473"/>
      <c r="J15" s="352" t="s">
        <v>336</v>
      </c>
    </row>
    <row r="16" spans="1:10" s="19" customFormat="1" ht="4.2" x14ac:dyDescent="0.15">
      <c r="A16" s="343"/>
      <c r="B16" s="344"/>
      <c r="C16" s="16"/>
      <c r="D16" s="16"/>
      <c r="E16" s="16"/>
      <c r="F16" s="16"/>
      <c r="G16" s="16"/>
      <c r="H16" s="16"/>
      <c r="I16" s="16"/>
    </row>
    <row r="17" spans="1:13" ht="21.9" customHeight="1" x14ac:dyDescent="0.3">
      <c r="A17" s="347" t="s">
        <v>337</v>
      </c>
      <c r="B17" s="348" t="s">
        <v>338</v>
      </c>
      <c r="C17" s="472" t="s">
        <v>339</v>
      </c>
      <c r="D17" s="472"/>
      <c r="E17" s="472"/>
      <c r="F17" s="472"/>
      <c r="G17" s="472"/>
      <c r="H17" s="472"/>
      <c r="I17" s="472"/>
    </row>
    <row r="18" spans="1:13" s="353" customFormat="1" ht="26.1" customHeight="1" x14ac:dyDescent="0.25">
      <c r="A18" s="351"/>
      <c r="B18" s="473" t="s">
        <v>340</v>
      </c>
      <c r="C18" s="473"/>
      <c r="D18" s="473"/>
      <c r="E18" s="473"/>
      <c r="F18" s="473"/>
      <c r="G18" s="473"/>
      <c r="H18" s="473"/>
      <c r="I18" s="473"/>
      <c r="J18" s="352" t="s">
        <v>341</v>
      </c>
    </row>
    <row r="19" spans="1:13" s="19" customFormat="1" ht="4.2" x14ac:dyDescent="0.15">
      <c r="A19" s="343"/>
      <c r="B19" s="344"/>
      <c r="C19" s="16"/>
      <c r="D19" s="16"/>
      <c r="E19" s="16"/>
      <c r="F19" s="16"/>
      <c r="G19" s="16"/>
      <c r="H19" s="16"/>
      <c r="I19" s="16"/>
    </row>
    <row r="20" spans="1:13" ht="17.399999999999999" x14ac:dyDescent="0.3">
      <c r="A20" s="347" t="s">
        <v>342</v>
      </c>
      <c r="B20" s="348" t="s">
        <v>343</v>
      </c>
      <c r="C20" s="471" t="s">
        <v>344</v>
      </c>
      <c r="D20" s="471"/>
      <c r="E20" s="471"/>
      <c r="F20" s="471"/>
      <c r="G20" s="471"/>
      <c r="H20" s="471"/>
      <c r="I20" s="471"/>
    </row>
    <row r="21" spans="1:13" s="353" customFormat="1" ht="26.1" customHeight="1" x14ac:dyDescent="0.25">
      <c r="A21" s="351"/>
      <c r="B21" s="473" t="s">
        <v>345</v>
      </c>
      <c r="C21" s="473"/>
      <c r="D21" s="473"/>
      <c r="E21" s="473"/>
      <c r="F21" s="473"/>
      <c r="G21" s="473"/>
      <c r="H21" s="473"/>
      <c r="I21" s="473"/>
      <c r="J21" s="352" t="s">
        <v>341</v>
      </c>
    </row>
    <row r="22" spans="1:13" s="19" customFormat="1" ht="4.2" x14ac:dyDescent="0.15">
      <c r="A22" s="343"/>
      <c r="B22" s="344"/>
      <c r="C22" s="16"/>
      <c r="D22" s="16"/>
      <c r="E22" s="16"/>
      <c r="F22" s="16"/>
      <c r="G22" s="16"/>
      <c r="H22" s="16"/>
      <c r="I22" s="16"/>
    </row>
    <row r="23" spans="1:13" ht="21.9" customHeight="1" x14ac:dyDescent="0.3">
      <c r="A23" s="347" t="s">
        <v>346</v>
      </c>
      <c r="B23" s="348" t="s">
        <v>347</v>
      </c>
      <c r="C23" s="471" t="s">
        <v>348</v>
      </c>
      <c r="D23" s="471"/>
      <c r="E23" s="471"/>
      <c r="F23" s="471"/>
      <c r="G23" s="471"/>
      <c r="H23" s="471"/>
      <c r="I23" s="471"/>
    </row>
    <row r="24" spans="1:13" s="353" customFormat="1" ht="26.1" customHeight="1" x14ac:dyDescent="0.25">
      <c r="A24" s="351"/>
      <c r="B24" s="473" t="s">
        <v>349</v>
      </c>
      <c r="C24" s="473"/>
      <c r="D24" s="473"/>
      <c r="E24" s="473"/>
      <c r="F24" s="473"/>
      <c r="G24" s="473"/>
      <c r="H24" s="473"/>
      <c r="I24" s="473"/>
      <c r="J24" s="352" t="s">
        <v>341</v>
      </c>
    </row>
    <row r="25" spans="1:13" s="19" customFormat="1" ht="4.2" x14ac:dyDescent="0.15">
      <c r="A25" s="343"/>
      <c r="B25" s="344"/>
      <c r="C25" s="16"/>
      <c r="D25" s="16"/>
      <c r="E25" s="16"/>
      <c r="F25" s="16"/>
      <c r="G25" s="16"/>
      <c r="H25" s="16"/>
      <c r="I25" s="16"/>
    </row>
    <row r="26" spans="1:13" ht="30" customHeight="1" x14ac:dyDescent="0.3">
      <c r="A26" s="347" t="s">
        <v>350</v>
      </c>
      <c r="B26" s="348" t="s">
        <v>351</v>
      </c>
      <c r="C26" s="474" t="s">
        <v>352</v>
      </c>
      <c r="D26" s="474"/>
      <c r="E26" s="474"/>
      <c r="F26" s="474"/>
      <c r="G26" s="474"/>
      <c r="H26" s="474"/>
      <c r="I26" s="474"/>
    </row>
    <row r="27" spans="1:13" s="15" customFormat="1" ht="13.2" x14ac:dyDescent="0.25">
      <c r="A27" s="354"/>
      <c r="B27" s="355"/>
      <c r="C27" s="356"/>
      <c r="D27" s="357" t="s">
        <v>353</v>
      </c>
      <c r="E27" s="357" t="s">
        <v>354</v>
      </c>
      <c r="F27" s="358"/>
      <c r="G27" s="357" t="s">
        <v>355</v>
      </c>
      <c r="H27" s="359"/>
      <c r="I27" s="356"/>
      <c r="J27" s="358"/>
      <c r="K27" s="358"/>
      <c r="L27" s="358"/>
      <c r="M27" s="358"/>
    </row>
    <row r="28" spans="1:13" s="15" customFormat="1" ht="13.2" x14ac:dyDescent="0.25">
      <c r="A28" s="354"/>
      <c r="B28" s="355"/>
      <c r="C28" s="356" t="s">
        <v>356</v>
      </c>
      <c r="D28" s="360"/>
      <c r="E28" s="361">
        <f>D28*50</f>
        <v>0</v>
      </c>
      <c r="F28" s="358"/>
      <c r="G28" s="362"/>
      <c r="H28" s="363">
        <f t="shared" ref="H28:H39" si="0">IF(G28 &gt; " ",E28,0)</f>
        <v>0</v>
      </c>
      <c r="I28" s="356"/>
      <c r="J28" s="358" t="s">
        <v>357</v>
      </c>
      <c r="K28" s="358"/>
      <c r="L28" s="358"/>
      <c r="M28" s="358"/>
    </row>
    <row r="29" spans="1:13" s="15" customFormat="1" ht="13.2" x14ac:dyDescent="0.25">
      <c r="A29" s="354"/>
      <c r="B29" s="355"/>
      <c r="C29" s="364" t="s">
        <v>432</v>
      </c>
      <c r="D29" s="360"/>
      <c r="E29" s="361">
        <f>D29*10</f>
        <v>0</v>
      </c>
      <c r="F29" s="358"/>
      <c r="G29" s="362"/>
      <c r="H29" s="363">
        <f t="shared" si="0"/>
        <v>0</v>
      </c>
      <c r="I29" s="365"/>
      <c r="J29" s="358"/>
      <c r="K29" s="358"/>
      <c r="L29" s="358"/>
      <c r="M29" s="358"/>
    </row>
    <row r="30" spans="1:13" s="15" customFormat="1" ht="13.2" x14ac:dyDescent="0.25">
      <c r="A30" s="354"/>
      <c r="B30" s="355"/>
      <c r="C30" s="366"/>
      <c r="D30" s="356" t="s">
        <v>358</v>
      </c>
      <c r="E30" s="367">
        <v>0</v>
      </c>
      <c r="F30" s="358"/>
      <c r="G30" s="362"/>
      <c r="H30" s="363">
        <f t="shared" si="0"/>
        <v>0</v>
      </c>
      <c r="I30" s="358"/>
      <c r="J30" s="358" t="s">
        <v>359</v>
      </c>
      <c r="K30" s="358"/>
      <c r="L30" s="358"/>
      <c r="M30" s="358"/>
    </row>
    <row r="31" spans="1:13" s="15" customFormat="1" ht="13.2" x14ac:dyDescent="0.25">
      <c r="A31" s="354"/>
      <c r="B31" s="355"/>
      <c r="C31" s="366"/>
      <c r="D31" s="356" t="s">
        <v>360</v>
      </c>
      <c r="E31" s="367">
        <v>0</v>
      </c>
      <c r="F31" s="358"/>
      <c r="G31" s="362"/>
      <c r="H31" s="363">
        <f t="shared" si="0"/>
        <v>0</v>
      </c>
      <c r="I31" s="358"/>
      <c r="J31" s="358"/>
      <c r="K31" s="358"/>
      <c r="L31" s="358"/>
      <c r="M31" s="358"/>
    </row>
    <row r="32" spans="1:13" s="15" customFormat="1" ht="13.2" x14ac:dyDescent="0.25">
      <c r="A32" s="354"/>
      <c r="B32" s="355"/>
      <c r="C32" s="366"/>
      <c r="D32" s="356" t="s">
        <v>361</v>
      </c>
      <c r="E32" s="367">
        <v>0</v>
      </c>
      <c r="F32" s="358"/>
      <c r="G32" s="362"/>
      <c r="H32" s="363">
        <f t="shared" si="0"/>
        <v>0</v>
      </c>
      <c r="I32" s="358"/>
      <c r="J32" s="358"/>
      <c r="K32" s="358"/>
      <c r="L32" s="358"/>
      <c r="M32" s="358"/>
    </row>
    <row r="33" spans="1:13" s="15" customFormat="1" ht="13.2" x14ac:dyDescent="0.25">
      <c r="A33" s="354"/>
      <c r="B33" s="355"/>
      <c r="C33" s="366"/>
      <c r="D33" s="356" t="s">
        <v>362</v>
      </c>
      <c r="E33" s="367">
        <v>0</v>
      </c>
      <c r="F33" s="358"/>
      <c r="G33" s="368"/>
      <c r="H33" s="363">
        <f t="shared" si="0"/>
        <v>0</v>
      </c>
      <c r="I33" s="358"/>
      <c r="J33" s="358"/>
      <c r="K33" s="358"/>
      <c r="L33" s="358"/>
      <c r="M33" s="358"/>
    </row>
    <row r="34" spans="1:13" s="15" customFormat="1" ht="13.2" x14ac:dyDescent="0.25">
      <c r="A34" s="354"/>
      <c r="B34" s="355"/>
      <c r="C34" s="366"/>
      <c r="D34" s="356" t="s">
        <v>363</v>
      </c>
      <c r="E34" s="367">
        <v>0</v>
      </c>
      <c r="F34" s="358"/>
      <c r="G34" s="362"/>
      <c r="H34" s="363">
        <f t="shared" si="0"/>
        <v>0</v>
      </c>
      <c r="I34" s="356"/>
      <c r="J34" s="358"/>
      <c r="K34" s="358"/>
      <c r="L34" s="358"/>
      <c r="M34" s="358"/>
    </row>
    <row r="35" spans="1:13" s="15" customFormat="1" ht="13.2" x14ac:dyDescent="0.25">
      <c r="A35" s="354"/>
      <c r="B35" s="355"/>
      <c r="C35" s="366"/>
      <c r="D35" s="356" t="s">
        <v>364</v>
      </c>
      <c r="E35" s="367">
        <v>0</v>
      </c>
      <c r="F35" s="358"/>
      <c r="G35" s="362"/>
      <c r="H35" s="363">
        <f t="shared" si="0"/>
        <v>0</v>
      </c>
      <c r="I35" s="365"/>
      <c r="J35" s="358"/>
      <c r="K35" s="358"/>
      <c r="L35" s="358"/>
      <c r="M35" s="358"/>
    </row>
    <row r="36" spans="1:13" s="15" customFormat="1" ht="13.2" x14ac:dyDescent="0.25">
      <c r="A36" s="354"/>
      <c r="B36" s="355"/>
      <c r="C36" s="366"/>
      <c r="D36" s="356" t="s">
        <v>365</v>
      </c>
      <c r="E36" s="367">
        <v>0</v>
      </c>
      <c r="F36" s="358"/>
      <c r="G36" s="362"/>
      <c r="H36" s="363">
        <f t="shared" si="0"/>
        <v>0</v>
      </c>
      <c r="I36" s="358"/>
      <c r="J36" s="358"/>
      <c r="K36" s="358"/>
      <c r="L36" s="358"/>
      <c r="M36" s="358"/>
    </row>
    <row r="37" spans="1:13" s="15" customFormat="1" ht="13.2" x14ac:dyDescent="0.25">
      <c r="A37" s="354"/>
      <c r="B37" s="355"/>
      <c r="C37" s="366"/>
      <c r="D37" s="356" t="s">
        <v>366</v>
      </c>
      <c r="E37" s="367">
        <v>0</v>
      </c>
      <c r="F37" s="358"/>
      <c r="G37" s="362"/>
      <c r="H37" s="363">
        <f t="shared" si="0"/>
        <v>0</v>
      </c>
      <c r="I37" s="358"/>
      <c r="J37" s="358"/>
      <c r="K37" s="358"/>
      <c r="L37" s="358"/>
      <c r="M37" s="358"/>
    </row>
    <row r="38" spans="1:13" s="15" customFormat="1" ht="13.2" x14ac:dyDescent="0.25">
      <c r="A38" s="354"/>
      <c r="B38" s="355"/>
      <c r="C38" s="366"/>
      <c r="D38" s="356" t="s">
        <v>367</v>
      </c>
      <c r="E38" s="367">
        <v>0</v>
      </c>
      <c r="F38" s="358"/>
      <c r="G38" s="362"/>
      <c r="H38" s="363">
        <f t="shared" si="0"/>
        <v>0</v>
      </c>
      <c r="I38" s="358"/>
      <c r="J38" s="358"/>
      <c r="K38" s="358"/>
      <c r="L38" s="358"/>
      <c r="M38" s="358"/>
    </row>
    <row r="39" spans="1:13" s="15" customFormat="1" ht="13.2" x14ac:dyDescent="0.25">
      <c r="A39" s="354"/>
      <c r="B39" s="369"/>
      <c r="C39" s="370"/>
      <c r="D39" s="371" t="s">
        <v>368</v>
      </c>
      <c r="E39" s="367">
        <v>0</v>
      </c>
      <c r="F39" s="358"/>
      <c r="G39" s="362"/>
      <c r="H39" s="363">
        <f t="shared" si="0"/>
        <v>0</v>
      </c>
      <c r="I39" s="358"/>
      <c r="J39" s="358"/>
      <c r="K39" s="358"/>
      <c r="L39" s="358"/>
      <c r="M39" s="358"/>
    </row>
    <row r="40" spans="1:13" s="15" customFormat="1" ht="13.2" x14ac:dyDescent="0.25">
      <c r="A40" s="354"/>
      <c r="B40" s="355"/>
      <c r="C40" s="366"/>
      <c r="D40" s="372" t="s">
        <v>369</v>
      </c>
      <c r="E40" s="373">
        <f>E41-SUM(E28:E39)</f>
        <v>0</v>
      </c>
      <c r="F40" s="358"/>
      <c r="G40" s="358"/>
      <c r="H40" s="374"/>
      <c r="I40" s="358"/>
      <c r="J40" s="358"/>
      <c r="K40" s="358"/>
      <c r="L40" s="358"/>
      <c r="M40" s="358"/>
    </row>
    <row r="41" spans="1:13" x14ac:dyDescent="0.3">
      <c r="A41" s="375"/>
      <c r="B41" s="376"/>
      <c r="C41" s="377"/>
      <c r="D41" s="120" t="s">
        <v>370</v>
      </c>
      <c r="E41" s="367">
        <v>0</v>
      </c>
      <c r="F41" s="114"/>
      <c r="G41" s="114"/>
      <c r="H41" s="378">
        <f>SUM(H28:H40)</f>
        <v>0</v>
      </c>
      <c r="I41" s="114"/>
      <c r="J41" s="114"/>
      <c r="K41" s="114"/>
      <c r="L41" s="114"/>
      <c r="M41" s="114"/>
    </row>
    <row r="42" spans="1:13" s="15" customFormat="1" ht="13.2" x14ac:dyDescent="0.25">
      <c r="A42" s="354"/>
      <c r="B42" s="355"/>
      <c r="C42" s="366"/>
      <c r="D42" s="358"/>
      <c r="E42" s="366"/>
      <c r="F42" s="358"/>
      <c r="G42" s="372" t="s">
        <v>371</v>
      </c>
      <c r="H42" s="379" t="str">
        <f>IF(E41 = 0,"none",H41/E41)</f>
        <v>none</v>
      </c>
      <c r="I42" s="358"/>
      <c r="J42" s="358"/>
      <c r="K42" s="358"/>
      <c r="L42" s="358"/>
      <c r="M42" s="358"/>
    </row>
    <row r="43" spans="1:13" s="15" customFormat="1" ht="13.2" x14ac:dyDescent="0.25">
      <c r="A43" s="354"/>
      <c r="B43" s="355"/>
      <c r="C43" s="366"/>
      <c r="D43" s="358"/>
      <c r="E43" s="366"/>
      <c r="F43" s="358"/>
      <c r="G43" s="358"/>
      <c r="H43" s="358"/>
      <c r="I43" s="358"/>
      <c r="J43" s="358"/>
      <c r="K43" s="358"/>
      <c r="L43" s="358"/>
      <c r="M43" s="358"/>
    </row>
    <row r="44" spans="1:13" s="15" customFormat="1" ht="13.2" x14ac:dyDescent="0.25">
      <c r="A44" s="354"/>
      <c r="B44" s="355"/>
      <c r="C44" s="358"/>
      <c r="D44" s="358"/>
      <c r="E44" s="366"/>
      <c r="F44" s="358"/>
      <c r="G44" s="358"/>
      <c r="H44" s="358"/>
      <c r="I44" s="358"/>
      <c r="J44" s="358"/>
      <c r="K44" s="358"/>
      <c r="L44" s="358"/>
      <c r="M44" s="358"/>
    </row>
    <row r="45" spans="1:13" s="15" customFormat="1" ht="13.2" x14ac:dyDescent="0.25">
      <c r="A45" s="354"/>
      <c r="B45" s="355"/>
      <c r="C45" s="358"/>
      <c r="D45" s="358"/>
      <c r="E45" s="366"/>
      <c r="F45" s="358"/>
      <c r="G45" s="358"/>
      <c r="H45" s="358"/>
      <c r="I45" s="358"/>
      <c r="J45" s="358"/>
      <c r="K45" s="358"/>
      <c r="L45" s="358"/>
      <c r="M45" s="358"/>
    </row>
  </sheetData>
  <sheetProtection password="EBB8" sheet="1" objects="1" scenarios="1" selectLockedCells="1"/>
  <mergeCells count="13">
    <mergeCell ref="C26:I26"/>
    <mergeCell ref="B9:I9"/>
    <mergeCell ref="B24:I24"/>
    <mergeCell ref="B21:I21"/>
    <mergeCell ref="C20:I20"/>
    <mergeCell ref="C23:I23"/>
    <mergeCell ref="B18:I18"/>
    <mergeCell ref="C8:I8"/>
    <mergeCell ref="C11:I11"/>
    <mergeCell ref="C14:I14"/>
    <mergeCell ref="C17:I17"/>
    <mergeCell ref="B15:I15"/>
    <mergeCell ref="B12:I12"/>
  </mergeCells>
  <phoneticPr fontId="0" type="noConversion"/>
  <printOptions horizontalCentered="1"/>
  <pageMargins left="0.75" right="0.75" top="0.5" bottom="1" header="0.5" footer="0.5"/>
  <pageSetup orientation="portrait" horizontalDpi="4294967292" r:id="rId1"/>
  <headerFooter alignWithMargins="0">
    <oddFooter>&amp;L&amp;"Times New Roman,Regular"&amp;8 &amp;A
&amp;T &amp;D page &amp;P of  &amp;N&amp;R&amp;"Times New Roman,Regular"&amp;14&amp;F
Bond Questionnaire</oddFooter>
  </headerFooter>
  <ignoredErrors>
    <ignoredError sqref="C5:C6 E28:E29"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34"/>
  <sheetViews>
    <sheetView zoomScale="150" workbookViewId="0">
      <selection activeCell="D4" sqref="D4"/>
    </sheetView>
  </sheetViews>
  <sheetFormatPr defaultColWidth="9.109375" defaultRowHeight="13.2" x14ac:dyDescent="0.25"/>
  <cols>
    <col min="1" max="1" width="17.6640625" style="139" customWidth="1"/>
    <col min="2" max="2" width="26.5546875" style="137" customWidth="1"/>
    <col min="3" max="3" width="50.6640625" style="140" customWidth="1"/>
    <col min="4" max="4" width="22.6640625" style="209" customWidth="1"/>
    <col min="5" max="5" width="49.5546875" style="134" bestFit="1" customWidth="1"/>
    <col min="6" max="16384" width="9.109375" style="134"/>
  </cols>
  <sheetData>
    <row r="1" spans="1:21" s="228" customFormat="1" ht="22.8" x14ac:dyDescent="0.4">
      <c r="A1" s="222" t="s">
        <v>133</v>
      </c>
      <c r="B1" s="224"/>
      <c r="C1" s="225"/>
      <c r="D1" s="226"/>
      <c r="E1" s="227"/>
      <c r="F1" s="227"/>
      <c r="G1" s="227"/>
      <c r="H1" s="227"/>
      <c r="I1" s="227"/>
      <c r="J1" s="227"/>
      <c r="K1" s="227"/>
      <c r="L1" s="227"/>
      <c r="M1" s="227"/>
      <c r="N1" s="227"/>
      <c r="O1" s="227"/>
      <c r="P1" s="227"/>
      <c r="Q1" s="227"/>
      <c r="R1" s="227"/>
      <c r="S1" s="227"/>
      <c r="T1" s="227"/>
      <c r="U1" s="227"/>
    </row>
    <row r="2" spans="1:21" s="19" customFormat="1" ht="4.2" x14ac:dyDescent="0.15">
      <c r="A2" s="126"/>
      <c r="B2" s="127"/>
      <c r="C2" s="127"/>
      <c r="D2" s="207"/>
      <c r="E2" s="100"/>
      <c r="F2" s="100"/>
      <c r="G2" s="100"/>
      <c r="H2" s="100"/>
      <c r="I2" s="100"/>
      <c r="J2" s="100"/>
      <c r="K2" s="100"/>
      <c r="L2" s="100"/>
      <c r="M2" s="100"/>
      <c r="N2" s="100"/>
      <c r="O2" s="100"/>
      <c r="P2" s="100"/>
      <c r="Q2" s="100"/>
      <c r="R2" s="100"/>
      <c r="S2" s="100"/>
      <c r="T2" s="100"/>
      <c r="U2" s="100"/>
    </row>
    <row r="3" spans="1:21" s="19" customFormat="1" ht="4.2" x14ac:dyDescent="0.15">
      <c r="A3" s="128"/>
      <c r="B3" s="129"/>
      <c r="C3" s="129"/>
      <c r="D3" s="207"/>
      <c r="E3" s="100"/>
      <c r="F3" s="100"/>
      <c r="G3" s="100"/>
      <c r="H3" s="100"/>
      <c r="I3" s="100"/>
      <c r="J3" s="100"/>
      <c r="K3" s="100"/>
      <c r="L3" s="100"/>
      <c r="M3" s="100"/>
      <c r="N3" s="100"/>
      <c r="O3" s="100"/>
      <c r="P3" s="100"/>
      <c r="Q3" s="100"/>
      <c r="R3" s="100"/>
      <c r="S3" s="100"/>
      <c r="T3" s="100"/>
      <c r="U3" s="100"/>
    </row>
    <row r="4" spans="1:21" s="10" customFormat="1" ht="15.6" x14ac:dyDescent="0.3">
      <c r="A4" s="130" t="s">
        <v>0</v>
      </c>
      <c r="B4" s="75" t="s">
        <v>56</v>
      </c>
      <c r="C4" s="75"/>
      <c r="D4" s="210"/>
      <c r="E4" s="114"/>
      <c r="F4" s="114"/>
      <c r="G4" s="120"/>
      <c r="H4" s="114"/>
      <c r="I4" s="114"/>
      <c r="J4" s="114"/>
      <c r="K4" s="114"/>
      <c r="L4" s="114"/>
      <c r="M4" s="114"/>
      <c r="N4" s="114"/>
      <c r="O4" s="114"/>
      <c r="P4" s="114"/>
      <c r="Q4" s="114"/>
      <c r="R4" s="114"/>
      <c r="S4" s="114"/>
      <c r="T4" s="114"/>
      <c r="U4" s="114"/>
    </row>
    <row r="5" spans="1:21" s="10" customFormat="1" ht="15.6" x14ac:dyDescent="0.3">
      <c r="A5" s="130" t="s">
        <v>2</v>
      </c>
      <c r="B5" s="437">
        <f>'DB70'!D4</f>
        <v>0</v>
      </c>
      <c r="C5" s="439"/>
      <c r="D5" s="211"/>
      <c r="E5" s="114"/>
      <c r="F5" s="114"/>
      <c r="G5" s="114"/>
      <c r="H5" s="114"/>
      <c r="I5" s="114"/>
      <c r="J5" s="114"/>
      <c r="K5" s="114"/>
      <c r="L5" s="114"/>
      <c r="M5" s="114"/>
      <c r="N5" s="114"/>
      <c r="O5" s="114"/>
      <c r="P5" s="114"/>
      <c r="Q5" s="114"/>
      <c r="R5" s="114"/>
      <c r="S5" s="114"/>
      <c r="T5" s="114"/>
      <c r="U5" s="114"/>
    </row>
    <row r="6" spans="1:21" s="10" customFormat="1" ht="15.6" x14ac:dyDescent="0.3">
      <c r="A6" s="130" t="s">
        <v>1</v>
      </c>
      <c r="B6" s="437">
        <f>'DB70'!D5</f>
        <v>0</v>
      </c>
      <c r="C6" s="439"/>
      <c r="D6" s="211"/>
      <c r="E6" s="114"/>
      <c r="F6" s="114"/>
      <c r="G6" s="114"/>
      <c r="H6" s="114"/>
      <c r="I6" s="114"/>
      <c r="J6" s="114"/>
      <c r="K6" s="114"/>
      <c r="L6" s="114"/>
      <c r="M6" s="114"/>
      <c r="N6" s="114"/>
      <c r="O6" s="114"/>
      <c r="P6" s="114"/>
      <c r="Q6" s="114"/>
      <c r="R6" s="114"/>
      <c r="S6" s="114"/>
      <c r="T6" s="114"/>
      <c r="U6" s="114"/>
    </row>
    <row r="7" spans="1:21" s="19" customFormat="1" ht="4.2" x14ac:dyDescent="0.15">
      <c r="A7" s="126"/>
      <c r="B7" s="127"/>
      <c r="C7" s="127"/>
      <c r="D7" s="207"/>
      <c r="E7" s="100"/>
      <c r="F7" s="100"/>
      <c r="G7" s="100"/>
      <c r="H7" s="100"/>
      <c r="I7" s="100"/>
      <c r="J7" s="100"/>
      <c r="K7" s="100"/>
      <c r="L7" s="100"/>
      <c r="M7" s="100"/>
      <c r="N7" s="100"/>
      <c r="O7" s="100"/>
      <c r="P7" s="100"/>
      <c r="Q7" s="100"/>
      <c r="R7" s="100"/>
      <c r="S7" s="100"/>
      <c r="T7" s="100"/>
      <c r="U7" s="100"/>
    </row>
    <row r="8" spans="1:21" s="19" customFormat="1" ht="4.2" x14ac:dyDescent="0.15">
      <c r="A8" s="128"/>
      <c r="B8" s="129"/>
      <c r="C8" s="129"/>
      <c r="D8" s="207"/>
      <c r="E8" s="100"/>
      <c r="F8" s="100"/>
      <c r="G8" s="100"/>
      <c r="H8" s="100"/>
      <c r="I8" s="100"/>
      <c r="J8" s="100"/>
      <c r="K8" s="100"/>
      <c r="L8" s="100"/>
      <c r="M8" s="100"/>
      <c r="N8" s="100"/>
      <c r="O8" s="100"/>
      <c r="P8" s="100"/>
      <c r="Q8" s="100"/>
      <c r="R8" s="100"/>
      <c r="S8" s="100"/>
      <c r="T8" s="100"/>
      <c r="U8" s="100"/>
    </row>
    <row r="9" spans="1:21" x14ac:dyDescent="0.25">
      <c r="A9" s="131">
        <f>SUM(A11:A1212)</f>
        <v>0</v>
      </c>
      <c r="B9" s="132" t="s">
        <v>60</v>
      </c>
      <c r="C9" s="133"/>
      <c r="D9" s="132"/>
    </row>
    <row r="10" spans="1:21" x14ac:dyDescent="0.25">
      <c r="A10" s="141" t="s">
        <v>62</v>
      </c>
      <c r="B10" s="142" t="s">
        <v>63</v>
      </c>
      <c r="C10" s="143" t="s">
        <v>64</v>
      </c>
      <c r="D10" s="208" t="s">
        <v>63</v>
      </c>
      <c r="E10" s="135" t="s">
        <v>164</v>
      </c>
    </row>
    <row r="11" spans="1:21" x14ac:dyDescent="0.25">
      <c r="A11" s="136"/>
      <c r="B11" s="137" t="s">
        <v>71</v>
      </c>
      <c r="C11" s="138"/>
      <c r="D11" s="209" t="s">
        <v>71</v>
      </c>
      <c r="E11" s="15" t="s">
        <v>172</v>
      </c>
    </row>
    <row r="12" spans="1:21" x14ac:dyDescent="0.25">
      <c r="A12" s="136"/>
      <c r="B12" s="461" t="s">
        <v>433</v>
      </c>
      <c r="C12" s="138"/>
      <c r="D12" s="209" t="s">
        <v>437</v>
      </c>
      <c r="E12" s="15" t="s">
        <v>173</v>
      </c>
    </row>
    <row r="13" spans="1:21" x14ac:dyDescent="0.25">
      <c r="A13" s="136"/>
      <c r="B13" s="461" t="s">
        <v>434</v>
      </c>
      <c r="C13" s="138"/>
      <c r="D13" s="209" t="s">
        <v>436</v>
      </c>
      <c r="E13" s="15" t="s">
        <v>165</v>
      </c>
    </row>
    <row r="14" spans="1:21" x14ac:dyDescent="0.25">
      <c r="A14" s="136"/>
      <c r="B14" s="137" t="s">
        <v>65</v>
      </c>
      <c r="C14" s="138"/>
      <c r="D14" s="209" t="s">
        <v>65</v>
      </c>
      <c r="E14" s="15" t="s">
        <v>166</v>
      </c>
    </row>
    <row r="15" spans="1:21" x14ac:dyDescent="0.25">
      <c r="A15" s="136"/>
      <c r="B15" s="137" t="s">
        <v>67</v>
      </c>
      <c r="C15" s="138"/>
      <c r="D15" s="209" t="s">
        <v>67</v>
      </c>
      <c r="E15" s="15" t="s">
        <v>167</v>
      </c>
    </row>
    <row r="16" spans="1:21" x14ac:dyDescent="0.25">
      <c r="A16" s="136"/>
      <c r="B16" s="137" t="s">
        <v>66</v>
      </c>
      <c r="C16" s="138"/>
      <c r="D16" s="209" t="s">
        <v>66</v>
      </c>
      <c r="E16" s="15" t="s">
        <v>168</v>
      </c>
    </row>
    <row r="17" spans="1:5" x14ac:dyDescent="0.25">
      <c r="A17" s="136"/>
      <c r="B17" s="137" t="s">
        <v>68</v>
      </c>
      <c r="C17" s="138"/>
      <c r="D17" s="209" t="s">
        <v>68</v>
      </c>
      <c r="E17" s="15" t="s">
        <v>169</v>
      </c>
    </row>
    <row r="18" spans="1:5" x14ac:dyDescent="0.25">
      <c r="A18" s="136"/>
      <c r="B18" s="137" t="s">
        <v>69</v>
      </c>
      <c r="C18" s="138"/>
      <c r="D18" s="209" t="s">
        <v>69</v>
      </c>
      <c r="E18" s="15" t="s">
        <v>170</v>
      </c>
    </row>
    <row r="19" spans="1:5" x14ac:dyDescent="0.25">
      <c r="A19" s="136"/>
      <c r="B19" s="137" t="s">
        <v>70</v>
      </c>
      <c r="C19" s="138"/>
      <c r="D19" s="209" t="s">
        <v>70</v>
      </c>
      <c r="E19" s="15" t="s">
        <v>171</v>
      </c>
    </row>
    <row r="20" spans="1:5" x14ac:dyDescent="0.25">
      <c r="A20" s="136"/>
      <c r="C20" s="138"/>
    </row>
    <row r="28" spans="1:5" ht="13.8" x14ac:dyDescent="0.25">
      <c r="A28" s="462" t="s">
        <v>435</v>
      </c>
      <c r="B28" s="456"/>
    </row>
    <row r="29" spans="1:5" x14ac:dyDescent="0.25">
      <c r="A29" s="463" t="s">
        <v>62</v>
      </c>
      <c r="B29" s="142" t="s">
        <v>63</v>
      </c>
      <c r="C29" s="143" t="s">
        <v>64</v>
      </c>
    </row>
    <row r="30" spans="1:5" x14ac:dyDescent="0.25">
      <c r="B30" s="457"/>
      <c r="C30" s="458"/>
    </row>
    <row r="31" spans="1:5" x14ac:dyDescent="0.25">
      <c r="B31" s="459"/>
      <c r="C31" s="460"/>
    </row>
    <row r="32" spans="1:5" x14ac:dyDescent="0.25">
      <c r="B32" s="459"/>
      <c r="C32" s="460"/>
    </row>
    <row r="33" spans="2:3" x14ac:dyDescent="0.25">
      <c r="B33" s="459"/>
      <c r="C33" s="460"/>
    </row>
    <row r="34" spans="2:3" x14ac:dyDescent="0.25">
      <c r="B34" s="459"/>
      <c r="C34" s="460"/>
    </row>
  </sheetData>
  <sheetProtection selectLockedCells="1" sort="0"/>
  <phoneticPr fontId="0" type="noConversion"/>
  <printOptions horizontalCentered="1"/>
  <pageMargins left="0.5" right="0.5" top="0.5" bottom="0.75" header="0.5" footer="0.5"/>
  <pageSetup orientation="portrait" horizontalDpi="4294967292" r:id="rId1"/>
  <headerFooter alignWithMargins="0">
    <oddFooter>&amp;L&amp;"Times New Roman,Regular"&amp;8 &amp;A
&amp;T &amp;D page &amp;P of  &amp;N&amp;R&amp;"Times New Roman,Regular"&amp;14&amp;F
Funding Analysis for Project Disclosure</oddFooter>
  </headerFooter>
  <ignoredErrors>
    <ignoredError sqref="B5:B6"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47"/>
  <sheetViews>
    <sheetView topLeftCell="A4" zoomScale="150" workbookViewId="0">
      <selection activeCell="D4" sqref="D4"/>
    </sheetView>
  </sheetViews>
  <sheetFormatPr defaultColWidth="9.109375" defaultRowHeight="13.2" x14ac:dyDescent="0.25"/>
  <cols>
    <col min="1" max="1" width="11.6640625" style="60" customWidth="1"/>
    <col min="2" max="2" width="13.6640625" style="60" customWidth="1"/>
    <col min="3" max="3" width="12.6640625" style="180" customWidth="1"/>
    <col min="4" max="4" width="13.6640625" style="60" customWidth="1"/>
    <col min="5" max="5" width="4.6640625" style="60" customWidth="1"/>
    <col min="6" max="6" width="4.6640625" style="180" customWidth="1"/>
    <col min="7" max="7" width="11.6640625" style="180" customWidth="1"/>
    <col min="8" max="8" width="5.6640625" style="60" customWidth="1"/>
    <col min="9" max="9" width="11.6640625" style="180" customWidth="1"/>
    <col min="10" max="16384" width="9.109375" style="180"/>
  </cols>
  <sheetData>
    <row r="1" spans="1:9" s="147" customFormat="1" ht="13.8" x14ac:dyDescent="0.25">
      <c r="A1" s="145" t="s">
        <v>72</v>
      </c>
      <c r="B1" s="146"/>
      <c r="C1" s="146"/>
      <c r="D1" s="146"/>
      <c r="E1" s="146"/>
      <c r="F1" s="146"/>
      <c r="G1" s="146"/>
      <c r="H1" s="146"/>
      <c r="I1" s="146"/>
    </row>
    <row r="2" spans="1:9" s="75" customFormat="1" ht="15.6" x14ac:dyDescent="0.3">
      <c r="A2" s="148" t="s">
        <v>220</v>
      </c>
      <c r="B2" s="149"/>
      <c r="C2" s="149"/>
      <c r="D2" s="149"/>
      <c r="E2" s="149"/>
      <c r="F2" s="149"/>
      <c r="G2" s="149"/>
      <c r="H2" s="149"/>
      <c r="I2" s="150" t="s">
        <v>163</v>
      </c>
    </row>
    <row r="3" spans="1:9" s="153" customFormat="1" x14ac:dyDescent="0.25">
      <c r="A3" s="151" t="s">
        <v>221</v>
      </c>
      <c r="B3" s="151"/>
      <c r="C3" s="151"/>
      <c r="D3" s="151"/>
      <c r="E3" s="151"/>
      <c r="F3" s="151"/>
      <c r="G3" s="151"/>
      <c r="H3" s="151"/>
      <c r="I3" s="152" t="s">
        <v>222</v>
      </c>
    </row>
    <row r="4" spans="1:9" s="153" customFormat="1" x14ac:dyDescent="0.25">
      <c r="B4" s="151"/>
      <c r="C4" s="151"/>
      <c r="D4" s="151"/>
      <c r="E4" s="151"/>
      <c r="F4" s="151"/>
      <c r="G4" s="151"/>
      <c r="H4" s="151"/>
      <c r="I4" s="152" t="s">
        <v>223</v>
      </c>
    </row>
    <row r="5" spans="1:9" s="154" customFormat="1" x14ac:dyDescent="0.25">
      <c r="A5" s="183" t="s">
        <v>41</v>
      </c>
      <c r="B5" s="183" t="s">
        <v>42</v>
      </c>
      <c r="C5" s="174" t="s">
        <v>43</v>
      </c>
      <c r="D5" s="183" t="s">
        <v>44</v>
      </c>
      <c r="E5" s="183" t="s">
        <v>49</v>
      </c>
      <c r="F5" s="174" t="s">
        <v>45</v>
      </c>
      <c r="G5" s="174" t="s">
        <v>46</v>
      </c>
      <c r="H5" s="183" t="s">
        <v>48</v>
      </c>
      <c r="I5" s="174" t="s">
        <v>47</v>
      </c>
    </row>
    <row r="6" spans="1:9" s="147" customFormat="1" x14ac:dyDescent="0.25">
      <c r="A6" s="215" t="s">
        <v>215</v>
      </c>
      <c r="B6" s="216">
        <v>12000000</v>
      </c>
      <c r="C6" s="217">
        <f>IF(B6 &gt; 0,35/(LOG(B6)-1.15),0)</f>
        <v>5.9030072699044069</v>
      </c>
      <c r="D6" s="216">
        <f>B6</f>
        <v>12000000</v>
      </c>
      <c r="E6" s="218" t="s">
        <v>37</v>
      </c>
      <c r="F6" s="219">
        <f>IF(E6 = "R",1.25,1)</f>
        <v>1</v>
      </c>
      <c r="G6" s="220">
        <f>C6*D6*F6/100</f>
        <v>708360.87238852889</v>
      </c>
      <c r="H6" s="221">
        <v>40</v>
      </c>
      <c r="I6" s="220">
        <f>G6*H6/100</f>
        <v>283344.34895541152</v>
      </c>
    </row>
    <row r="7" spans="1:9" s="147" customFormat="1" x14ac:dyDescent="0.25"/>
    <row r="8" spans="1:9" s="147" customFormat="1" x14ac:dyDescent="0.25">
      <c r="A8" s="184" t="s">
        <v>41</v>
      </c>
      <c r="B8" s="147" t="s">
        <v>50</v>
      </c>
      <c r="E8" s="155" t="s">
        <v>38</v>
      </c>
      <c r="G8" s="155" t="s">
        <v>39</v>
      </c>
    </row>
    <row r="9" spans="1:9" s="147" customFormat="1" x14ac:dyDescent="0.25">
      <c r="A9" s="184" t="s">
        <v>42</v>
      </c>
      <c r="B9" s="156" t="s">
        <v>27</v>
      </c>
      <c r="E9" s="157">
        <v>3</v>
      </c>
      <c r="G9" s="158" t="s">
        <v>40</v>
      </c>
      <c r="H9" s="159"/>
    </row>
    <row r="10" spans="1:9" s="147" customFormat="1" x14ac:dyDescent="0.25">
      <c r="A10" s="173" t="s">
        <v>43</v>
      </c>
      <c r="B10" s="160" t="s">
        <v>219</v>
      </c>
      <c r="E10" s="157">
        <v>12</v>
      </c>
      <c r="G10" s="161" t="s">
        <v>31</v>
      </c>
      <c r="H10" s="162"/>
    </row>
    <row r="11" spans="1:9" s="147" customFormat="1" x14ac:dyDescent="0.25">
      <c r="A11" s="184" t="s">
        <v>44</v>
      </c>
      <c r="B11" s="156" t="s">
        <v>28</v>
      </c>
      <c r="E11" s="163">
        <v>25</v>
      </c>
      <c r="F11" s="164"/>
      <c r="G11" s="165" t="s">
        <v>32</v>
      </c>
      <c r="H11" s="166"/>
    </row>
    <row r="12" spans="1:9" s="147" customFormat="1" x14ac:dyDescent="0.25">
      <c r="A12" s="184" t="s">
        <v>49</v>
      </c>
      <c r="B12" s="156" t="s">
        <v>29</v>
      </c>
      <c r="E12" s="167"/>
      <c r="F12" s="167">
        <v>40</v>
      </c>
      <c r="G12" s="168" t="s">
        <v>211</v>
      </c>
      <c r="H12" s="159"/>
    </row>
    <row r="13" spans="1:9" s="147" customFormat="1" x14ac:dyDescent="0.25">
      <c r="A13" s="173" t="s">
        <v>45</v>
      </c>
      <c r="B13" s="160" t="s">
        <v>216</v>
      </c>
      <c r="E13" s="163">
        <v>30</v>
      </c>
      <c r="F13" s="164"/>
      <c r="G13" s="165" t="s">
        <v>33</v>
      </c>
      <c r="H13" s="166"/>
    </row>
    <row r="14" spans="1:9" s="147" customFormat="1" x14ac:dyDescent="0.25">
      <c r="A14" s="173" t="s">
        <v>46</v>
      </c>
      <c r="B14" s="160" t="s">
        <v>217</v>
      </c>
      <c r="E14" s="167"/>
      <c r="F14" s="167">
        <v>70</v>
      </c>
      <c r="G14" s="168" t="s">
        <v>212</v>
      </c>
      <c r="H14" s="159"/>
    </row>
    <row r="15" spans="1:9" s="147" customFormat="1" x14ac:dyDescent="0.25">
      <c r="A15" s="184" t="s">
        <v>48</v>
      </c>
      <c r="B15" s="156" t="s">
        <v>30</v>
      </c>
      <c r="E15" s="169">
        <v>3</v>
      </c>
      <c r="F15" s="170"/>
      <c r="G15" s="161" t="s">
        <v>34</v>
      </c>
      <c r="H15" s="162"/>
    </row>
    <row r="16" spans="1:9" s="147" customFormat="1" x14ac:dyDescent="0.25">
      <c r="A16" s="173" t="s">
        <v>47</v>
      </c>
      <c r="B16" s="160" t="s">
        <v>218</v>
      </c>
      <c r="E16" s="169">
        <v>23</v>
      </c>
      <c r="F16" s="170"/>
      <c r="G16" s="161" t="s">
        <v>35</v>
      </c>
      <c r="H16" s="162"/>
    </row>
    <row r="17" spans="1:9" s="147" customFormat="1" x14ac:dyDescent="0.25">
      <c r="E17" s="163">
        <v>4</v>
      </c>
      <c r="F17" s="164"/>
      <c r="G17" s="165" t="s">
        <v>36</v>
      </c>
      <c r="H17" s="166"/>
    </row>
    <row r="18" spans="1:9" s="147" customFormat="1" x14ac:dyDescent="0.25">
      <c r="A18" s="475" t="s">
        <v>214</v>
      </c>
      <c r="B18" s="476"/>
      <c r="E18" s="157"/>
      <c r="F18" s="147">
        <v>100</v>
      </c>
      <c r="G18" s="171" t="s">
        <v>213</v>
      </c>
    </row>
    <row r="19" spans="1:9" s="147" customFormat="1" x14ac:dyDescent="0.25">
      <c r="A19" s="476"/>
      <c r="B19" s="476"/>
      <c r="E19" s="157"/>
      <c r="G19" s="155"/>
    </row>
    <row r="20" spans="1:9" s="147" customFormat="1" x14ac:dyDescent="0.25">
      <c r="A20" s="476"/>
      <c r="B20" s="476"/>
      <c r="C20" s="181">
        <f>IF(B20 &gt; 0,35/(LOG(B20)),0)</f>
        <v>0</v>
      </c>
      <c r="D20" s="147" t="s">
        <v>73</v>
      </c>
    </row>
    <row r="21" spans="1:9" s="147" customFormat="1" x14ac:dyDescent="0.25">
      <c r="A21" s="476"/>
      <c r="B21" s="476"/>
      <c r="C21" s="181">
        <f>IF(B21 &gt; 0,27/(LOG(B21)-2),0)</f>
        <v>0</v>
      </c>
      <c r="D21" s="147" t="s">
        <v>225</v>
      </c>
    </row>
    <row r="22" spans="1:9" s="147" customFormat="1" ht="15" x14ac:dyDescent="0.25">
      <c r="A22" s="232"/>
      <c r="B22" s="232"/>
      <c r="C22" s="182">
        <f>IF(B22 &gt; 0,35/(LOG(B22)-1.15),0)</f>
        <v>0</v>
      </c>
      <c r="D22" s="147" t="s">
        <v>226</v>
      </c>
    </row>
    <row r="23" spans="1:9" s="147" customFormat="1" x14ac:dyDescent="0.25"/>
    <row r="24" spans="1:9" s="230" customFormat="1" ht="22.8" x14ac:dyDescent="0.4">
      <c r="A24" s="229" t="s">
        <v>227</v>
      </c>
      <c r="B24" s="229"/>
      <c r="C24" s="229"/>
      <c r="D24" s="229"/>
      <c r="E24" s="229"/>
      <c r="F24" s="229"/>
      <c r="G24" s="229"/>
      <c r="H24" s="229"/>
      <c r="I24" s="229"/>
    </row>
    <row r="25" spans="1:9" s="81" customFormat="1" ht="10.199999999999999" x14ac:dyDescent="0.2"/>
    <row r="26" spans="1:9" s="75" customFormat="1" ht="15.6" x14ac:dyDescent="0.3">
      <c r="A26" s="74" t="s">
        <v>0</v>
      </c>
      <c r="B26" s="75" t="s">
        <v>56</v>
      </c>
      <c r="F26" s="172"/>
    </row>
    <row r="27" spans="1:9" s="75" customFormat="1" ht="15.6" x14ac:dyDescent="0.3">
      <c r="A27" s="74" t="s">
        <v>2</v>
      </c>
      <c r="B27" s="437">
        <f>'DB70'!D4</f>
        <v>0</v>
      </c>
      <c r="C27" s="440"/>
      <c r="D27" s="440"/>
      <c r="E27" s="440"/>
      <c r="F27" s="440"/>
      <c r="G27" s="440"/>
      <c r="H27" s="440"/>
      <c r="I27" s="440"/>
    </row>
    <row r="28" spans="1:9" s="75" customFormat="1" ht="15.6" x14ac:dyDescent="0.3">
      <c r="A28" s="74" t="s">
        <v>1</v>
      </c>
      <c r="B28" s="437">
        <f>'DB70'!D5</f>
        <v>0</v>
      </c>
      <c r="C28" s="440"/>
      <c r="D28" s="440"/>
      <c r="E28" s="440"/>
      <c r="F28" s="440"/>
      <c r="G28" s="440"/>
      <c r="H28" s="440"/>
      <c r="I28" s="440"/>
    </row>
    <row r="29" spans="1:9" s="147" customFormat="1" x14ac:dyDescent="0.25"/>
    <row r="30" spans="1:9" s="147" customFormat="1" x14ac:dyDescent="0.25">
      <c r="H30" s="212" t="s">
        <v>224</v>
      </c>
      <c r="I30" s="80">
        <f>ROUNDDOWN(SUM(I32:I44),0)</f>
        <v>0</v>
      </c>
    </row>
    <row r="31" spans="1:9" s="154" customFormat="1" x14ac:dyDescent="0.25">
      <c r="A31" s="183" t="s">
        <v>41</v>
      </c>
      <c r="B31" s="183" t="s">
        <v>42</v>
      </c>
      <c r="C31" s="174" t="s">
        <v>43</v>
      </c>
      <c r="D31" s="183" t="s">
        <v>44</v>
      </c>
      <c r="E31" s="183" t="s">
        <v>49</v>
      </c>
      <c r="F31" s="174" t="s">
        <v>45</v>
      </c>
      <c r="G31" s="174" t="s">
        <v>46</v>
      </c>
      <c r="H31" s="183" t="s">
        <v>48</v>
      </c>
      <c r="I31" s="174" t="s">
        <v>47</v>
      </c>
    </row>
    <row r="32" spans="1:9" x14ac:dyDescent="0.25">
      <c r="A32" s="175"/>
      <c r="B32" s="176">
        <v>0</v>
      </c>
      <c r="C32" s="179">
        <f>IF(B32 &gt; 0,35/(LOG(B32)-1.15),0)</f>
        <v>0</v>
      </c>
      <c r="D32" s="176">
        <f>B32</f>
        <v>0</v>
      </c>
      <c r="E32" s="177" t="s">
        <v>37</v>
      </c>
      <c r="F32" s="213">
        <f>IF(E32 = "R",1.25,1)</f>
        <v>1</v>
      </c>
      <c r="G32" s="214">
        <f>C32*D32*F32/100</f>
        <v>0</v>
      </c>
      <c r="H32" s="178">
        <v>100</v>
      </c>
      <c r="I32" s="214">
        <f>G32*H32/100</f>
        <v>0</v>
      </c>
    </row>
    <row r="33" spans="1:9" x14ac:dyDescent="0.25">
      <c r="A33" s="175"/>
      <c r="B33" s="176">
        <v>0</v>
      </c>
      <c r="C33" s="179">
        <f t="shared" ref="C33:C47" si="0">IF(B33 &gt; 0,35/(LOG(B33)-1.15),0)</f>
        <v>0</v>
      </c>
      <c r="D33" s="176">
        <f t="shared" ref="D33:D42" si="1">B33</f>
        <v>0</v>
      </c>
      <c r="E33" s="177" t="s">
        <v>37</v>
      </c>
      <c r="F33" s="213">
        <f t="shared" ref="F33:F47" si="2">IF(E33 = "R",1.25,1)</f>
        <v>1</v>
      </c>
      <c r="G33" s="214">
        <f t="shared" ref="G33:G42" si="3">C33*D33*F33/100</f>
        <v>0</v>
      </c>
      <c r="H33" s="178">
        <v>100</v>
      </c>
      <c r="I33" s="214">
        <f t="shared" ref="I33:I42" si="4">G33*H33/100</f>
        <v>0</v>
      </c>
    </row>
    <row r="34" spans="1:9" x14ac:dyDescent="0.25">
      <c r="A34" s="175"/>
      <c r="B34" s="176">
        <v>0</v>
      </c>
      <c r="C34" s="179">
        <f t="shared" si="0"/>
        <v>0</v>
      </c>
      <c r="D34" s="176">
        <f t="shared" si="1"/>
        <v>0</v>
      </c>
      <c r="E34" s="177" t="s">
        <v>37</v>
      </c>
      <c r="F34" s="213">
        <f t="shared" si="2"/>
        <v>1</v>
      </c>
      <c r="G34" s="214">
        <f t="shared" si="3"/>
        <v>0</v>
      </c>
      <c r="H34" s="178">
        <v>100</v>
      </c>
      <c r="I34" s="214">
        <f t="shared" si="4"/>
        <v>0</v>
      </c>
    </row>
    <row r="35" spans="1:9" x14ac:dyDescent="0.25">
      <c r="A35" s="175"/>
      <c r="B35" s="176">
        <v>0</v>
      </c>
      <c r="C35" s="179">
        <f t="shared" si="0"/>
        <v>0</v>
      </c>
      <c r="D35" s="176">
        <f t="shared" si="1"/>
        <v>0</v>
      </c>
      <c r="E35" s="177" t="s">
        <v>37</v>
      </c>
      <c r="F35" s="213">
        <f t="shared" si="2"/>
        <v>1</v>
      </c>
      <c r="G35" s="214">
        <f t="shared" si="3"/>
        <v>0</v>
      </c>
      <c r="H35" s="178">
        <v>100</v>
      </c>
      <c r="I35" s="214">
        <f t="shared" si="4"/>
        <v>0</v>
      </c>
    </row>
    <row r="36" spans="1:9" x14ac:dyDescent="0.25">
      <c r="A36" s="175"/>
      <c r="B36" s="176">
        <v>0</v>
      </c>
      <c r="C36" s="179">
        <f t="shared" si="0"/>
        <v>0</v>
      </c>
      <c r="D36" s="176">
        <f t="shared" si="1"/>
        <v>0</v>
      </c>
      <c r="E36" s="177" t="s">
        <v>37</v>
      </c>
      <c r="F36" s="213">
        <f t="shared" si="2"/>
        <v>1</v>
      </c>
      <c r="G36" s="214">
        <f t="shared" si="3"/>
        <v>0</v>
      </c>
      <c r="H36" s="178">
        <v>100</v>
      </c>
      <c r="I36" s="214">
        <f t="shared" si="4"/>
        <v>0</v>
      </c>
    </row>
    <row r="37" spans="1:9" x14ac:dyDescent="0.25">
      <c r="A37" s="175"/>
      <c r="B37" s="176">
        <v>0</v>
      </c>
      <c r="C37" s="179">
        <f t="shared" si="0"/>
        <v>0</v>
      </c>
      <c r="D37" s="176">
        <f t="shared" si="1"/>
        <v>0</v>
      </c>
      <c r="E37" s="177" t="s">
        <v>37</v>
      </c>
      <c r="F37" s="213">
        <f t="shared" si="2"/>
        <v>1</v>
      </c>
      <c r="G37" s="214">
        <f t="shared" si="3"/>
        <v>0</v>
      </c>
      <c r="H37" s="178">
        <v>100</v>
      </c>
      <c r="I37" s="214">
        <f t="shared" si="4"/>
        <v>0</v>
      </c>
    </row>
    <row r="38" spans="1:9" x14ac:dyDescent="0.25">
      <c r="A38" s="175"/>
      <c r="B38" s="176">
        <v>0</v>
      </c>
      <c r="C38" s="179">
        <f t="shared" si="0"/>
        <v>0</v>
      </c>
      <c r="D38" s="176">
        <f t="shared" si="1"/>
        <v>0</v>
      </c>
      <c r="E38" s="177" t="s">
        <v>37</v>
      </c>
      <c r="F38" s="213">
        <f t="shared" si="2"/>
        <v>1</v>
      </c>
      <c r="G38" s="214">
        <f t="shared" si="3"/>
        <v>0</v>
      </c>
      <c r="H38" s="178">
        <v>100</v>
      </c>
      <c r="I38" s="214">
        <f t="shared" si="4"/>
        <v>0</v>
      </c>
    </row>
    <row r="39" spans="1:9" x14ac:dyDescent="0.25">
      <c r="A39" s="175"/>
      <c r="B39" s="176">
        <v>0</v>
      </c>
      <c r="C39" s="179">
        <f t="shared" si="0"/>
        <v>0</v>
      </c>
      <c r="D39" s="176">
        <f t="shared" si="1"/>
        <v>0</v>
      </c>
      <c r="E39" s="177" t="s">
        <v>37</v>
      </c>
      <c r="F39" s="213">
        <f t="shared" si="2"/>
        <v>1</v>
      </c>
      <c r="G39" s="214">
        <f t="shared" si="3"/>
        <v>0</v>
      </c>
      <c r="H39" s="178">
        <v>100</v>
      </c>
      <c r="I39" s="214">
        <f t="shared" si="4"/>
        <v>0</v>
      </c>
    </row>
    <row r="40" spans="1:9" x14ac:dyDescent="0.25">
      <c r="A40" s="175"/>
      <c r="B40" s="176">
        <v>0</v>
      </c>
      <c r="C40" s="179">
        <f t="shared" si="0"/>
        <v>0</v>
      </c>
      <c r="D40" s="176">
        <f t="shared" si="1"/>
        <v>0</v>
      </c>
      <c r="E40" s="177" t="s">
        <v>37</v>
      </c>
      <c r="F40" s="213">
        <f t="shared" si="2"/>
        <v>1</v>
      </c>
      <c r="G40" s="214">
        <f t="shared" si="3"/>
        <v>0</v>
      </c>
      <c r="H40" s="178">
        <v>100</v>
      </c>
      <c r="I40" s="214">
        <f t="shared" si="4"/>
        <v>0</v>
      </c>
    </row>
    <row r="41" spans="1:9" x14ac:dyDescent="0.25">
      <c r="A41" s="175"/>
      <c r="B41" s="176">
        <v>0</v>
      </c>
      <c r="C41" s="179">
        <f t="shared" si="0"/>
        <v>0</v>
      </c>
      <c r="D41" s="176">
        <f t="shared" si="1"/>
        <v>0</v>
      </c>
      <c r="E41" s="177" t="s">
        <v>37</v>
      </c>
      <c r="F41" s="213">
        <f t="shared" si="2"/>
        <v>1</v>
      </c>
      <c r="G41" s="214">
        <f t="shared" si="3"/>
        <v>0</v>
      </c>
      <c r="H41" s="178">
        <v>100</v>
      </c>
      <c r="I41" s="214">
        <f t="shared" si="4"/>
        <v>0</v>
      </c>
    </row>
    <row r="42" spans="1:9" x14ac:dyDescent="0.25">
      <c r="A42" s="175"/>
      <c r="B42" s="176">
        <v>0</v>
      </c>
      <c r="C42" s="179">
        <f t="shared" si="0"/>
        <v>0</v>
      </c>
      <c r="D42" s="176">
        <f t="shared" si="1"/>
        <v>0</v>
      </c>
      <c r="E42" s="177" t="s">
        <v>37</v>
      </c>
      <c r="F42" s="213">
        <f t="shared" si="2"/>
        <v>1</v>
      </c>
      <c r="G42" s="214">
        <f t="shared" si="3"/>
        <v>0</v>
      </c>
      <c r="H42" s="178">
        <v>100</v>
      </c>
      <c r="I42" s="214">
        <f t="shared" si="4"/>
        <v>0</v>
      </c>
    </row>
    <row r="43" spans="1:9" x14ac:dyDescent="0.25">
      <c r="A43" s="175"/>
      <c r="B43" s="176">
        <v>0</v>
      </c>
      <c r="C43" s="179">
        <f t="shared" si="0"/>
        <v>0</v>
      </c>
      <c r="D43" s="176">
        <f>B43</f>
        <v>0</v>
      </c>
      <c r="E43" s="177" t="s">
        <v>37</v>
      </c>
      <c r="F43" s="213">
        <f t="shared" si="2"/>
        <v>1</v>
      </c>
      <c r="G43" s="214">
        <f>C43*D43*F43/100</f>
        <v>0</v>
      </c>
      <c r="H43" s="178">
        <v>100</v>
      </c>
      <c r="I43" s="214">
        <f>G43*H43/100</f>
        <v>0</v>
      </c>
    </row>
    <row r="44" spans="1:9" x14ac:dyDescent="0.25">
      <c r="A44" s="175"/>
      <c r="B44" s="176">
        <v>0</v>
      </c>
      <c r="C44" s="179">
        <f t="shared" si="0"/>
        <v>0</v>
      </c>
      <c r="D44" s="176">
        <f>B44</f>
        <v>0</v>
      </c>
      <c r="E44" s="177" t="s">
        <v>37</v>
      </c>
      <c r="F44" s="213">
        <f t="shared" si="2"/>
        <v>1</v>
      </c>
      <c r="G44" s="214">
        <f>C44*D44*F44/100</f>
        <v>0</v>
      </c>
      <c r="H44" s="178">
        <v>100</v>
      </c>
      <c r="I44" s="214">
        <f>G44*H44/100</f>
        <v>0</v>
      </c>
    </row>
    <row r="45" spans="1:9" x14ac:dyDescent="0.25">
      <c r="A45" s="175"/>
      <c r="B45" s="176">
        <v>0</v>
      </c>
      <c r="C45" s="179">
        <f t="shared" si="0"/>
        <v>0</v>
      </c>
      <c r="D45" s="176">
        <f>B45</f>
        <v>0</v>
      </c>
      <c r="E45" s="177" t="s">
        <v>37</v>
      </c>
      <c r="F45" s="213">
        <f t="shared" si="2"/>
        <v>1</v>
      </c>
      <c r="G45" s="214">
        <f>C45*D45*F45/100</f>
        <v>0</v>
      </c>
      <c r="H45" s="178">
        <v>100</v>
      </c>
      <c r="I45" s="214">
        <f>G45*H45/100</f>
        <v>0</v>
      </c>
    </row>
    <row r="46" spans="1:9" x14ac:dyDescent="0.25">
      <c r="A46" s="175"/>
      <c r="B46" s="176">
        <v>0</v>
      </c>
      <c r="C46" s="179">
        <f t="shared" si="0"/>
        <v>0</v>
      </c>
      <c r="D46" s="176">
        <f>B46</f>
        <v>0</v>
      </c>
      <c r="E46" s="177" t="s">
        <v>37</v>
      </c>
      <c r="F46" s="213">
        <f t="shared" si="2"/>
        <v>1</v>
      </c>
      <c r="G46" s="214">
        <f>C46*D46*F46/100</f>
        <v>0</v>
      </c>
      <c r="H46" s="178">
        <v>100</v>
      </c>
      <c r="I46" s="214">
        <f>G46*H46/100</f>
        <v>0</v>
      </c>
    </row>
    <row r="47" spans="1:9" x14ac:dyDescent="0.25">
      <c r="A47" s="175"/>
      <c r="B47" s="176">
        <v>0</v>
      </c>
      <c r="C47" s="179">
        <f t="shared" si="0"/>
        <v>0</v>
      </c>
      <c r="D47" s="176">
        <f>B47</f>
        <v>0</v>
      </c>
      <c r="E47" s="177" t="s">
        <v>37</v>
      </c>
      <c r="F47" s="213">
        <f t="shared" si="2"/>
        <v>1</v>
      </c>
      <c r="G47" s="214">
        <f>C47*D47*F47/100</f>
        <v>0</v>
      </c>
      <c r="H47" s="178">
        <v>100</v>
      </c>
      <c r="I47" s="214">
        <f>G47*H47/100</f>
        <v>0</v>
      </c>
    </row>
  </sheetData>
  <sheetProtection password="EBB8" sheet="1" objects="1" scenarios="1" selectLockedCells="1" sort="0"/>
  <protectedRanges>
    <protectedRange sqref="H32:H47" name="Range4"/>
    <protectedRange sqref="D32:E47" name="Range3"/>
    <protectedRange sqref="A32:B47" name="Range2"/>
    <protectedRange sqref="B27:I28" name="Range1"/>
  </protectedRanges>
  <mergeCells count="1">
    <mergeCell ref="A18:B21"/>
  </mergeCells>
  <phoneticPr fontId="0" type="noConversion"/>
  <printOptions horizontalCentered="1"/>
  <pageMargins left="0.75" right="0.75" top="0.5" bottom="1" header="0.5" footer="0.5"/>
  <pageSetup orientation="portrait" horizontalDpi="4294967292" r:id="rId1"/>
  <headerFooter alignWithMargins="0">
    <oddFooter>&amp;L&amp;"Times New Roman,Regular"&amp;8 &amp;A
&amp;T &amp;D page &amp;P of  &amp;N&amp;R&amp;"Times New Roman,Regular"&amp;14&amp;F
Designer Fees multi-part calculations</oddFooter>
  </headerFooter>
  <ignoredErrors>
    <ignoredError sqref="C32:I47 B27:B28"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U50"/>
  <sheetViews>
    <sheetView zoomScale="150" workbookViewId="0">
      <selection activeCell="D4" sqref="D4"/>
    </sheetView>
  </sheetViews>
  <sheetFormatPr defaultColWidth="8" defaultRowHeight="15.6" x14ac:dyDescent="0.3"/>
  <cols>
    <col min="1" max="1" width="19.5546875" style="270" customWidth="1"/>
    <col min="2" max="2" width="3.33203125" style="279" customWidth="1"/>
    <col min="3" max="3" width="19.5546875" style="340" customWidth="1"/>
    <col min="4" max="4" width="3.33203125" style="260" customWidth="1"/>
    <col min="5" max="5" width="19.5546875" style="340" customWidth="1"/>
    <col min="6" max="6" width="3.33203125" style="260" customWidth="1"/>
    <col min="7" max="7" width="19.5546875" style="340" customWidth="1"/>
    <col min="8" max="8" width="4.6640625" style="260" customWidth="1"/>
    <col min="9" max="17" width="8" style="260" customWidth="1"/>
    <col min="18" max="18" width="19.5546875" style="270" customWidth="1"/>
    <col min="19" max="19" width="3.33203125" style="279" customWidth="1"/>
    <col min="20" max="20" width="19.5546875" style="340" customWidth="1"/>
    <col min="21" max="16384" width="8" style="260"/>
  </cols>
  <sheetData>
    <row r="1" spans="1:20" s="35" customFormat="1" ht="22.8" x14ac:dyDescent="0.4">
      <c r="A1" s="88" t="s">
        <v>253</v>
      </c>
      <c r="B1" s="88"/>
      <c r="C1" s="88"/>
      <c r="D1" s="88"/>
      <c r="E1" s="88"/>
      <c r="F1" s="88"/>
      <c r="G1" s="266"/>
      <c r="I1" s="267" t="s">
        <v>254</v>
      </c>
      <c r="R1" s="268"/>
      <c r="S1" s="268"/>
      <c r="T1" s="268"/>
    </row>
    <row r="2" spans="1:20" s="8" customFormat="1" ht="10.199999999999999" x14ac:dyDescent="0.2">
      <c r="A2" s="269" t="s">
        <v>255</v>
      </c>
      <c r="B2" s="269"/>
      <c r="C2" s="269"/>
      <c r="D2" s="269"/>
      <c r="E2" s="269"/>
      <c r="F2" s="269"/>
      <c r="G2" s="259"/>
      <c r="R2" s="259"/>
      <c r="S2" s="259"/>
      <c r="T2" s="259"/>
    </row>
    <row r="3" spans="1:20" s="19" customFormat="1" ht="4.2" x14ac:dyDescent="0.15">
      <c r="A3" s="16"/>
      <c r="B3" s="16"/>
      <c r="C3" s="16"/>
      <c r="D3" s="16"/>
      <c r="E3" s="16"/>
      <c r="F3" s="16"/>
      <c r="G3" s="16"/>
      <c r="R3" s="100"/>
      <c r="S3" s="100"/>
      <c r="T3" s="100"/>
    </row>
    <row r="4" spans="1:20" s="19" customFormat="1" ht="4.2" x14ac:dyDescent="0.15">
      <c r="A4" s="20"/>
      <c r="B4" s="20"/>
      <c r="C4" s="20"/>
      <c r="D4" s="20"/>
      <c r="E4" s="20"/>
      <c r="F4" s="20"/>
      <c r="G4" s="20"/>
      <c r="R4" s="100"/>
      <c r="S4" s="100"/>
      <c r="T4" s="100"/>
    </row>
    <row r="5" spans="1:20" s="10" customFormat="1" x14ac:dyDescent="0.3">
      <c r="A5" s="56" t="s">
        <v>0</v>
      </c>
      <c r="B5" s="75" t="s">
        <v>56</v>
      </c>
      <c r="C5" s="75"/>
      <c r="D5" s="172"/>
      <c r="E5" s="172"/>
      <c r="F5" s="75"/>
      <c r="G5" s="210"/>
      <c r="I5" s="260" t="s">
        <v>256</v>
      </c>
      <c r="R5" s="261"/>
      <c r="S5" s="114"/>
      <c r="T5" s="114"/>
    </row>
    <row r="6" spans="1:20" s="10" customFormat="1" x14ac:dyDescent="0.3">
      <c r="A6" s="56" t="s">
        <v>2</v>
      </c>
      <c r="B6" s="437">
        <f>'DB70'!D4</f>
        <v>0</v>
      </c>
      <c r="C6" s="437"/>
      <c r="D6" s="437"/>
      <c r="E6" s="437"/>
      <c r="F6" s="437"/>
      <c r="G6" s="437"/>
      <c r="I6" s="260" t="s">
        <v>257</v>
      </c>
      <c r="R6" s="261"/>
      <c r="S6" s="238"/>
      <c r="T6" s="114"/>
    </row>
    <row r="7" spans="1:20" s="10" customFormat="1" x14ac:dyDescent="0.3">
      <c r="A7" s="56" t="s">
        <v>1</v>
      </c>
      <c r="B7" s="437">
        <f>'DB70'!D5</f>
        <v>0</v>
      </c>
      <c r="C7" s="437"/>
      <c r="D7" s="437"/>
      <c r="E7" s="437"/>
      <c r="F7" s="437"/>
      <c r="G7" s="437"/>
      <c r="R7" s="261"/>
      <c r="S7" s="238"/>
      <c r="T7" s="114"/>
    </row>
    <row r="8" spans="1:20" s="19" customFormat="1" ht="4.2" x14ac:dyDescent="0.15">
      <c r="A8" s="16"/>
      <c r="B8" s="16"/>
      <c r="C8" s="239"/>
      <c r="D8" s="16"/>
      <c r="E8" s="16"/>
      <c r="F8" s="16"/>
      <c r="G8" s="16"/>
      <c r="R8" s="16"/>
      <c r="S8" s="16"/>
      <c r="T8" s="16"/>
    </row>
    <row r="9" spans="1:20" s="100" customFormat="1" ht="4.2" x14ac:dyDescent="0.15">
      <c r="A9" s="20"/>
      <c r="C9" s="240"/>
      <c r="R9" s="20"/>
    </row>
    <row r="10" spans="1:20" x14ac:dyDescent="0.3">
      <c r="A10" s="241" t="s">
        <v>258</v>
      </c>
      <c r="B10" s="270"/>
      <c r="C10" s="271" t="s">
        <v>259</v>
      </c>
      <c r="D10" s="272" t="s">
        <v>260</v>
      </c>
      <c r="E10" s="271" t="s">
        <v>261</v>
      </c>
      <c r="F10" s="272" t="s">
        <v>262</v>
      </c>
      <c r="G10" s="273" t="s">
        <v>60</v>
      </c>
      <c r="R10" s="241" t="s">
        <v>258</v>
      </c>
      <c r="S10" s="270"/>
      <c r="T10" s="271" t="s">
        <v>263</v>
      </c>
    </row>
    <row r="11" spans="1:20" x14ac:dyDescent="0.3">
      <c r="A11" s="274" t="s">
        <v>264</v>
      </c>
      <c r="B11" s="275"/>
      <c r="C11" s="276" t="s">
        <v>265</v>
      </c>
      <c r="D11" s="277"/>
      <c r="E11" s="276" t="s">
        <v>265</v>
      </c>
      <c r="G11" s="278" t="s">
        <v>266</v>
      </c>
      <c r="R11" s="274" t="s">
        <v>264</v>
      </c>
      <c r="S11" s="275"/>
      <c r="T11" s="276" t="s">
        <v>417</v>
      </c>
    </row>
    <row r="12" spans="1:20" x14ac:dyDescent="0.3">
      <c r="A12" s="270" t="s">
        <v>267</v>
      </c>
      <c r="C12" s="280">
        <v>0</v>
      </c>
      <c r="D12" s="281"/>
      <c r="E12" s="280">
        <v>0</v>
      </c>
      <c r="F12" s="281"/>
      <c r="G12" s="282">
        <f>SUM(C12:F12)</f>
        <v>0</v>
      </c>
      <c r="H12" s="477" t="s">
        <v>268</v>
      </c>
      <c r="R12" s="270" t="s">
        <v>267</v>
      </c>
      <c r="T12" s="280">
        <v>0</v>
      </c>
    </row>
    <row r="13" spans="1:20" x14ac:dyDescent="0.3">
      <c r="A13" s="270" t="s">
        <v>269</v>
      </c>
      <c r="C13" s="280">
        <v>0</v>
      </c>
      <c r="D13" s="281"/>
      <c r="E13" s="280">
        <v>0</v>
      </c>
      <c r="F13" s="281"/>
      <c r="G13" s="282">
        <f>SUM(C13:F13)</f>
        <v>0</v>
      </c>
      <c r="H13" s="478"/>
      <c r="R13" s="270" t="s">
        <v>269</v>
      </c>
      <c r="T13" s="280">
        <v>0</v>
      </c>
    </row>
    <row r="14" spans="1:20" x14ac:dyDescent="0.3">
      <c r="A14" s="270" t="s">
        <v>270</v>
      </c>
      <c r="B14" s="275"/>
      <c r="C14" s="283">
        <v>0</v>
      </c>
      <c r="D14" s="281"/>
      <c r="E14" s="283">
        <v>0</v>
      </c>
      <c r="F14" s="281"/>
      <c r="G14" s="282">
        <f>SUM(C14:F14)</f>
        <v>0</v>
      </c>
      <c r="H14" s="478"/>
      <c r="R14" s="270" t="s">
        <v>270</v>
      </c>
      <c r="S14" s="275"/>
      <c r="T14" s="283">
        <v>0</v>
      </c>
    </row>
    <row r="15" spans="1:20" x14ac:dyDescent="0.3">
      <c r="A15" s="270" t="s">
        <v>271</v>
      </c>
      <c r="B15" s="275"/>
      <c r="C15" s="284">
        <f>SUM(C12:C14)</f>
        <v>0</v>
      </c>
      <c r="D15" s="281"/>
      <c r="E15" s="284">
        <f>SUM(E12:E14)</f>
        <v>0</v>
      </c>
      <c r="F15" s="281"/>
      <c r="G15" s="285">
        <f>SUM(G12:G14)</f>
        <v>0</v>
      </c>
      <c r="H15" s="478"/>
      <c r="R15" s="270" t="s">
        <v>271</v>
      </c>
      <c r="S15" s="275"/>
      <c r="T15" s="284">
        <f>SUM(T12:T14)</f>
        <v>0</v>
      </c>
    </row>
    <row r="16" spans="1:20" x14ac:dyDescent="0.3">
      <c r="A16" s="270" t="s">
        <v>272</v>
      </c>
      <c r="B16" s="275"/>
      <c r="C16" s="286">
        <f>C17-C15</f>
        <v>0</v>
      </c>
      <c r="D16" s="281"/>
      <c r="E16" s="286">
        <f>E17-E15</f>
        <v>0</v>
      </c>
      <c r="F16" s="281"/>
      <c r="G16" s="286">
        <f>G17-G15</f>
        <v>0</v>
      </c>
      <c r="H16" s="478"/>
      <c r="R16" s="270" t="s">
        <v>272</v>
      </c>
      <c r="S16" s="275"/>
      <c r="T16" s="286">
        <f>T17-T15</f>
        <v>0</v>
      </c>
    </row>
    <row r="17" spans="1:20" x14ac:dyDescent="0.3">
      <c r="A17" s="270" t="s">
        <v>273</v>
      </c>
      <c r="C17" s="280">
        <v>0</v>
      </c>
      <c r="D17" s="281"/>
      <c r="E17" s="280">
        <v>0</v>
      </c>
      <c r="F17" s="281"/>
      <c r="G17" s="282">
        <f>SUM(C17:F17)</f>
        <v>0</v>
      </c>
      <c r="H17" s="478"/>
      <c r="I17" s="260" t="s">
        <v>274</v>
      </c>
      <c r="R17" s="270" t="s">
        <v>273</v>
      </c>
      <c r="T17" s="280">
        <v>0</v>
      </c>
    </row>
    <row r="18" spans="1:20" x14ac:dyDescent="0.3">
      <c r="A18" s="270" t="s">
        <v>275</v>
      </c>
      <c r="C18" s="282">
        <f>C39</f>
        <v>0</v>
      </c>
      <c r="D18" s="281"/>
      <c r="E18" s="282">
        <f>E39</f>
        <v>0</v>
      </c>
      <c r="F18" s="281"/>
      <c r="G18" s="282">
        <f>SUM(C18:F18)</f>
        <v>0</v>
      </c>
      <c r="H18" s="478"/>
      <c r="R18" s="270" t="s">
        <v>275</v>
      </c>
      <c r="T18" s="282">
        <f>T39</f>
        <v>0</v>
      </c>
    </row>
    <row r="19" spans="1:20" x14ac:dyDescent="0.3">
      <c r="A19" s="270" t="s">
        <v>276</v>
      </c>
      <c r="C19" s="280">
        <v>0</v>
      </c>
      <c r="D19" s="281"/>
      <c r="E19" s="280">
        <v>0</v>
      </c>
      <c r="F19" s="281"/>
      <c r="G19" s="282">
        <f>SUM(C19:F19)</f>
        <v>0</v>
      </c>
      <c r="H19" s="478"/>
      <c r="R19" s="270" t="s">
        <v>276</v>
      </c>
      <c r="T19" s="280">
        <v>0</v>
      </c>
    </row>
    <row r="20" spans="1:20" x14ac:dyDescent="0.3">
      <c r="A20" s="287"/>
      <c r="B20" s="288" t="s">
        <v>277</v>
      </c>
      <c r="C20" s="280">
        <v>0</v>
      </c>
      <c r="D20" s="281"/>
      <c r="E20" s="280">
        <v>0</v>
      </c>
      <c r="F20" s="281"/>
      <c r="G20" s="282">
        <f>SUM(C20:F20)</f>
        <v>0</v>
      </c>
      <c r="H20" s="478"/>
      <c r="I20" s="260" t="s">
        <v>278</v>
      </c>
      <c r="R20" s="289"/>
      <c r="S20" s="288" t="s">
        <v>277</v>
      </c>
      <c r="T20" s="280">
        <v>0</v>
      </c>
    </row>
    <row r="21" spans="1:20" x14ac:dyDescent="0.3">
      <c r="A21" s="287"/>
      <c r="B21" s="288" t="s">
        <v>279</v>
      </c>
      <c r="C21" s="280">
        <v>0</v>
      </c>
      <c r="D21" s="281"/>
      <c r="E21" s="280">
        <v>0</v>
      </c>
      <c r="F21" s="281"/>
      <c r="G21" s="282">
        <f>SUM(C21:F21)</f>
        <v>0</v>
      </c>
      <c r="H21" s="478"/>
      <c r="R21" s="289"/>
      <c r="S21" s="288" t="s">
        <v>279</v>
      </c>
      <c r="T21" s="280">
        <v>0</v>
      </c>
    </row>
    <row r="22" spans="1:20" x14ac:dyDescent="0.3">
      <c r="A22" s="270" t="s">
        <v>280</v>
      </c>
      <c r="B22" s="275"/>
      <c r="C22" s="286">
        <f>C23-SUM(C17:C21)</f>
        <v>0</v>
      </c>
      <c r="D22" s="281"/>
      <c r="E22" s="286">
        <f>E23-SUM(E17:E21)</f>
        <v>0</v>
      </c>
      <c r="F22" s="281"/>
      <c r="G22" s="286">
        <f>G23-SUM(G17:G21)</f>
        <v>0</v>
      </c>
      <c r="H22" s="478"/>
      <c r="R22" s="270" t="s">
        <v>280</v>
      </c>
      <c r="S22" s="275"/>
      <c r="T22" s="286">
        <f>T23-SUM(T17:T21)</f>
        <v>0</v>
      </c>
    </row>
    <row r="23" spans="1:20" x14ac:dyDescent="0.3">
      <c r="A23" s="290" t="s">
        <v>281</v>
      </c>
      <c r="C23" s="280">
        <v>0</v>
      </c>
      <c r="D23" s="281"/>
      <c r="E23" s="280">
        <v>0</v>
      </c>
      <c r="F23" s="281"/>
      <c r="G23" s="282">
        <f>SUM(C23:F23)</f>
        <v>0</v>
      </c>
      <c r="H23" s="483"/>
      <c r="R23" s="290" t="s">
        <v>281</v>
      </c>
      <c r="T23" s="280">
        <v>0</v>
      </c>
    </row>
    <row r="24" spans="1:20" s="19" customFormat="1" ht="4.2" x14ac:dyDescent="0.15">
      <c r="A24" s="16"/>
      <c r="B24" s="16"/>
      <c r="C24" s="239" t="s">
        <v>5</v>
      </c>
      <c r="D24" s="16"/>
      <c r="E24" s="239" t="s">
        <v>5</v>
      </c>
      <c r="F24" s="16"/>
      <c r="G24" s="16"/>
      <c r="R24" s="16"/>
      <c r="S24" s="16"/>
      <c r="T24" s="239" t="s">
        <v>5</v>
      </c>
    </row>
    <row r="25" spans="1:20" s="100" customFormat="1" ht="4.2" x14ac:dyDescent="0.15">
      <c r="A25" s="20"/>
      <c r="B25" s="20"/>
      <c r="C25" s="291" t="s">
        <v>6</v>
      </c>
      <c r="D25" s="20"/>
      <c r="E25" s="291" t="s">
        <v>6</v>
      </c>
      <c r="F25" s="20"/>
      <c r="R25" s="20"/>
      <c r="S25" s="20"/>
      <c r="T25" s="291" t="s">
        <v>6</v>
      </c>
    </row>
    <row r="26" spans="1:20" s="297" customFormat="1" ht="13.2" x14ac:dyDescent="0.25">
      <c r="A26" s="292" t="s">
        <v>282</v>
      </c>
      <c r="B26" s="293"/>
      <c r="C26" s="294">
        <v>0</v>
      </c>
      <c r="D26" s="295"/>
      <c r="E26" s="294">
        <v>0</v>
      </c>
      <c r="F26" s="295"/>
      <c r="G26" s="296">
        <f>SUM(C26:F26)</f>
        <v>0</v>
      </c>
      <c r="H26" s="480" t="s">
        <v>283</v>
      </c>
      <c r="R26" s="292" t="s">
        <v>282</v>
      </c>
      <c r="S26" s="293"/>
      <c r="T26" s="294">
        <v>0</v>
      </c>
    </row>
    <row r="27" spans="1:20" s="297" customFormat="1" ht="13.2" x14ac:dyDescent="0.25">
      <c r="A27" s="292" t="s">
        <v>284</v>
      </c>
      <c r="B27" s="293"/>
      <c r="C27" s="294">
        <v>0</v>
      </c>
      <c r="D27" s="295"/>
      <c r="E27" s="294">
        <v>0</v>
      </c>
      <c r="F27" s="295"/>
      <c r="G27" s="298"/>
      <c r="H27" s="481"/>
      <c r="R27" s="292" t="s">
        <v>284</v>
      </c>
      <c r="S27" s="293"/>
      <c r="T27" s="294">
        <v>0</v>
      </c>
    </row>
    <row r="28" spans="1:20" s="297" customFormat="1" ht="13.2" x14ac:dyDescent="0.25">
      <c r="A28" s="292" t="s">
        <v>285</v>
      </c>
      <c r="B28" s="293"/>
      <c r="C28" s="299">
        <f>C26*C27</f>
        <v>0</v>
      </c>
      <c r="D28" s="295"/>
      <c r="E28" s="299">
        <f>E26*E27</f>
        <v>0</v>
      </c>
      <c r="F28" s="295"/>
      <c r="G28" s="298"/>
      <c r="H28" s="481"/>
      <c r="I28" s="297" t="s">
        <v>286</v>
      </c>
      <c r="R28" s="292" t="s">
        <v>285</v>
      </c>
      <c r="S28" s="293"/>
      <c r="T28" s="299">
        <f>T26*T27</f>
        <v>0</v>
      </c>
    </row>
    <row r="29" spans="1:20" s="297" customFormat="1" ht="13.2" x14ac:dyDescent="0.25">
      <c r="A29" s="300" t="s">
        <v>283</v>
      </c>
      <c r="B29" s="301"/>
      <c r="C29" s="302">
        <f>IF(C26&gt;0,C12/C26,0)</f>
        <v>0</v>
      </c>
      <c r="D29" s="303"/>
      <c r="E29" s="302">
        <f>IF(E26&gt;0,E12/E26,0)</f>
        <v>0</v>
      </c>
      <c r="F29" s="303"/>
      <c r="G29" s="302">
        <f>IF(G26&gt;0,G12/G26,0)</f>
        <v>0</v>
      </c>
      <c r="H29" s="482"/>
      <c r="I29" s="297" t="s">
        <v>287</v>
      </c>
      <c r="R29" s="300" t="s">
        <v>283</v>
      </c>
      <c r="S29" s="301"/>
      <c r="T29" s="302">
        <f>IF(T26&gt;0,T12/T26,0)</f>
        <v>0</v>
      </c>
    </row>
    <row r="30" spans="1:20" s="297" customFormat="1" ht="13.2" x14ac:dyDescent="0.25">
      <c r="A30" s="304" t="s">
        <v>288</v>
      </c>
      <c r="B30" s="305"/>
      <c r="C30" s="306" t="str">
        <f>IF(C15&gt;0,C16/C15," ")</f>
        <v xml:space="preserve"> </v>
      </c>
      <c r="D30" s="307"/>
      <c r="E30" s="306" t="str">
        <f>IF(E15&gt;0,E16/E15," ")</f>
        <v xml:space="preserve"> </v>
      </c>
      <c r="F30" s="307"/>
      <c r="G30" s="306" t="str">
        <f>IF(G15&gt;0,G16/G15,"n/a")</f>
        <v>n/a</v>
      </c>
      <c r="R30" s="304" t="s">
        <v>288</v>
      </c>
      <c r="S30" s="305"/>
      <c r="T30" s="306" t="str">
        <f>IF(T15&gt;0,T16/T15," ")</f>
        <v xml:space="preserve"> </v>
      </c>
    </row>
    <row r="31" spans="1:20" s="297" customFormat="1" ht="13.2" x14ac:dyDescent="0.25">
      <c r="A31" s="292" t="s">
        <v>42</v>
      </c>
      <c r="B31" s="293"/>
      <c r="C31" s="308">
        <f>C17</f>
        <v>0</v>
      </c>
      <c r="D31" s="309"/>
      <c r="E31" s="308">
        <f>E17</f>
        <v>0</v>
      </c>
      <c r="F31" s="309"/>
      <c r="G31" s="310"/>
      <c r="H31" s="480" t="s">
        <v>289</v>
      </c>
      <c r="I31" s="297" t="s">
        <v>290</v>
      </c>
      <c r="R31" s="292" t="s">
        <v>42</v>
      </c>
      <c r="S31" s="293"/>
      <c r="T31" s="308">
        <f>T17</f>
        <v>0</v>
      </c>
    </row>
    <row r="32" spans="1:20" s="297" customFormat="1" ht="13.2" x14ac:dyDescent="0.25">
      <c r="A32" s="292" t="s">
        <v>291</v>
      </c>
      <c r="B32" s="293"/>
      <c r="C32" s="308">
        <f>C17</f>
        <v>0</v>
      </c>
      <c r="D32" s="309"/>
      <c r="E32" s="308">
        <f>E17</f>
        <v>0</v>
      </c>
      <c r="F32" s="309"/>
      <c r="G32" s="310"/>
      <c r="H32" s="481"/>
      <c r="I32" s="297" t="s">
        <v>292</v>
      </c>
      <c r="R32" s="292" t="s">
        <v>291</v>
      </c>
      <c r="S32" s="293"/>
      <c r="T32" s="308">
        <f>T17</f>
        <v>0</v>
      </c>
    </row>
    <row r="33" spans="1:21" s="297" customFormat="1" ht="13.2" x14ac:dyDescent="0.25">
      <c r="A33" s="292" t="s">
        <v>293</v>
      </c>
      <c r="B33" s="311"/>
      <c r="C33" s="312">
        <f>IF(C31&gt;0,0.35/(LOG(C31)-1.15),0)</f>
        <v>0</v>
      </c>
      <c r="D33" s="309"/>
      <c r="E33" s="312">
        <f>IF(E31&gt;0,0.35/(LOG(E31)-1.15),0)</f>
        <v>0</v>
      </c>
      <c r="F33" s="309"/>
      <c r="G33" s="313"/>
      <c r="H33" s="481"/>
      <c r="I33" s="297" t="s">
        <v>294</v>
      </c>
      <c r="R33" s="292" t="s">
        <v>295</v>
      </c>
      <c r="S33" s="311"/>
      <c r="T33" s="314">
        <f>IF(T31&gt;0,0.35/(LOG(T31)-1.15),0)</f>
        <v>0</v>
      </c>
      <c r="U33" s="297" t="s">
        <v>296</v>
      </c>
    </row>
    <row r="34" spans="1:21" s="297" customFormat="1" ht="13.2" x14ac:dyDescent="0.25">
      <c r="A34" s="315" t="s">
        <v>297</v>
      </c>
      <c r="B34" s="311"/>
      <c r="C34" s="316" t="s">
        <v>5</v>
      </c>
      <c r="D34" s="309"/>
      <c r="E34" s="316" t="s">
        <v>6</v>
      </c>
      <c r="F34" s="309"/>
      <c r="G34" s="313"/>
      <c r="H34" s="481"/>
      <c r="I34" s="297" t="s">
        <v>298</v>
      </c>
      <c r="R34" s="292" t="s">
        <v>299</v>
      </c>
      <c r="S34" s="311"/>
      <c r="T34" s="316" t="s">
        <v>6</v>
      </c>
    </row>
    <row r="35" spans="1:21" s="297" customFormat="1" ht="13.2" x14ac:dyDescent="0.25">
      <c r="A35" s="292" t="s">
        <v>300</v>
      </c>
      <c r="B35" s="293"/>
      <c r="C35" s="317">
        <f>IF(C34="Renovation",1.25,1)</f>
        <v>1</v>
      </c>
      <c r="D35" s="309"/>
      <c r="E35" s="317">
        <f>IF(E34="Renovation",1.25,1)</f>
        <v>1.25</v>
      </c>
      <c r="F35" s="309"/>
      <c r="G35" s="298"/>
      <c r="H35" s="481"/>
      <c r="I35" s="297" t="s">
        <v>301</v>
      </c>
      <c r="R35" s="292" t="s">
        <v>302</v>
      </c>
      <c r="S35" s="293"/>
      <c r="T35" s="317">
        <f>IF(T34="Renovation",1.25,1)</f>
        <v>1.25</v>
      </c>
    </row>
    <row r="36" spans="1:21" s="297" customFormat="1" ht="13.2" x14ac:dyDescent="0.25">
      <c r="A36" s="292" t="s">
        <v>303</v>
      </c>
      <c r="B36" s="293"/>
      <c r="C36" s="318">
        <f>(C32*C33*C35)</f>
        <v>0</v>
      </c>
      <c r="D36" s="309"/>
      <c r="E36" s="318">
        <f>(E32*E33*E35)</f>
        <v>0</v>
      </c>
      <c r="F36" s="309"/>
      <c r="G36" s="298"/>
      <c r="H36" s="481"/>
      <c r="I36" s="297" t="s">
        <v>304</v>
      </c>
      <c r="R36" s="292" t="s">
        <v>303</v>
      </c>
      <c r="S36" s="293"/>
      <c r="T36" s="318">
        <f>(T32*T33*T35)</f>
        <v>0</v>
      </c>
    </row>
    <row r="37" spans="1:21" s="297" customFormat="1" ht="13.2" x14ac:dyDescent="0.25">
      <c r="A37" s="292" t="s">
        <v>305</v>
      </c>
      <c r="B37" s="293"/>
      <c r="C37" s="310" t="str">
        <f>IF(C38=1,"Full Basic Services",IF(C38=0.7,"Full Planning",IF(C38=0.4,"Pre-Planning",IF(C48="please explain"," ",C48))))</f>
        <v>Full Basic Services</v>
      </c>
      <c r="D37" s="309"/>
      <c r="E37" s="310" t="str">
        <f>IF(E38=1,"Full Basic Services",IF(E38=0.7,"Full Planning",IF(E38=0.4,"Pre-Planning",IF(E48="please explain"," ",E48))))</f>
        <v>Full Basic Services</v>
      </c>
      <c r="F37" s="309"/>
      <c r="G37" s="298"/>
      <c r="H37" s="481"/>
      <c r="R37" s="292" t="s">
        <v>305</v>
      </c>
      <c r="S37" s="293"/>
      <c r="T37" s="310" t="str">
        <f>IF(T38=1,"Full Basic Services",IF(T38=0.7,"Full Planning",IF(T38=0.4,"Pre-Planning",IF(T48="please explain"," ",T48))))</f>
        <v>Full Basic Services</v>
      </c>
    </row>
    <row r="38" spans="1:21" s="297" customFormat="1" ht="13.2" x14ac:dyDescent="0.25">
      <c r="A38" s="292" t="s">
        <v>306</v>
      </c>
      <c r="B38" s="293"/>
      <c r="C38" s="319">
        <f>SUM(C41:C47)/100</f>
        <v>1</v>
      </c>
      <c r="D38" s="309"/>
      <c r="E38" s="319">
        <f>SUM(E41:E47)/100</f>
        <v>1</v>
      </c>
      <c r="F38" s="309"/>
      <c r="G38" s="298"/>
      <c r="H38" s="481"/>
      <c r="I38" s="297" t="s">
        <v>307</v>
      </c>
      <c r="R38" s="292" t="s">
        <v>306</v>
      </c>
      <c r="S38" s="293"/>
      <c r="T38" s="319">
        <f>SUM(T41:T47)/100</f>
        <v>1</v>
      </c>
    </row>
    <row r="39" spans="1:21" s="297" customFormat="1" ht="13.2" x14ac:dyDescent="0.25">
      <c r="A39" s="320" t="s">
        <v>275</v>
      </c>
      <c r="B39" s="293"/>
      <c r="C39" s="318">
        <f>ROUNDDOWN(C36*C38,0)</f>
        <v>0</v>
      </c>
      <c r="D39" s="309"/>
      <c r="E39" s="318">
        <f>ROUNDDOWN(E36*E38,0)</f>
        <v>0</v>
      </c>
      <c r="F39" s="309"/>
      <c r="G39" s="321"/>
      <c r="H39" s="482"/>
      <c r="R39" s="320" t="s">
        <v>275</v>
      </c>
      <c r="S39" s="293"/>
      <c r="T39" s="318">
        <f>ROUNDDOWN(T36*T38,0)</f>
        <v>0</v>
      </c>
    </row>
    <row r="40" spans="1:21" x14ac:dyDescent="0.3">
      <c r="A40" s="322" t="s">
        <v>308</v>
      </c>
      <c r="C40" s="323" t="s">
        <v>309</v>
      </c>
      <c r="E40" s="323" t="s">
        <v>309</v>
      </c>
      <c r="G40" s="260"/>
      <c r="H40" s="477" t="s">
        <v>310</v>
      </c>
      <c r="I40" s="260" t="s">
        <v>311</v>
      </c>
      <c r="R40" s="322" t="s">
        <v>308</v>
      </c>
      <c r="T40" s="323" t="s">
        <v>309</v>
      </c>
    </row>
    <row r="41" spans="1:21" s="297" customFormat="1" ht="13.2" x14ac:dyDescent="0.25">
      <c r="A41" s="292" t="s">
        <v>40</v>
      </c>
      <c r="B41" s="324"/>
      <c r="C41" s="325">
        <v>3</v>
      </c>
      <c r="E41" s="325">
        <v>3</v>
      </c>
      <c r="G41" s="326" t="s">
        <v>312</v>
      </c>
      <c r="H41" s="478"/>
      <c r="R41" s="292" t="s">
        <v>40</v>
      </c>
      <c r="S41" s="324"/>
      <c r="T41" s="325">
        <v>3</v>
      </c>
    </row>
    <row r="42" spans="1:21" s="297" customFormat="1" ht="13.2" x14ac:dyDescent="0.25">
      <c r="A42" s="292" t="s">
        <v>31</v>
      </c>
      <c r="B42" s="324"/>
      <c r="C42" s="325">
        <v>12</v>
      </c>
      <c r="E42" s="325">
        <v>12</v>
      </c>
      <c r="G42" s="326" t="s">
        <v>313</v>
      </c>
      <c r="H42" s="478"/>
      <c r="R42" s="292" t="s">
        <v>31</v>
      </c>
      <c r="S42" s="324"/>
      <c r="T42" s="325">
        <v>12</v>
      </c>
    </row>
    <row r="43" spans="1:21" s="297" customFormat="1" ht="13.2" x14ac:dyDescent="0.25">
      <c r="A43" s="292" t="s">
        <v>32</v>
      </c>
      <c r="B43" s="324"/>
      <c r="C43" s="325">
        <v>25</v>
      </c>
      <c r="E43" s="325">
        <v>25</v>
      </c>
      <c r="G43" s="326" t="s">
        <v>314</v>
      </c>
      <c r="H43" s="478"/>
      <c r="R43" s="292" t="s">
        <v>32</v>
      </c>
      <c r="S43" s="324"/>
      <c r="T43" s="325">
        <v>25</v>
      </c>
    </row>
    <row r="44" spans="1:21" s="297" customFormat="1" ht="13.2" x14ac:dyDescent="0.25">
      <c r="A44" s="292" t="s">
        <v>33</v>
      </c>
      <c r="B44" s="324"/>
      <c r="C44" s="325">
        <v>30</v>
      </c>
      <c r="E44" s="325">
        <v>30</v>
      </c>
      <c r="G44" s="326" t="s">
        <v>315</v>
      </c>
      <c r="H44" s="478"/>
      <c r="R44" s="292" t="s">
        <v>33</v>
      </c>
      <c r="S44" s="324"/>
      <c r="T44" s="325">
        <v>30</v>
      </c>
    </row>
    <row r="45" spans="1:21" s="297" customFormat="1" ht="13.2" x14ac:dyDescent="0.25">
      <c r="A45" s="292" t="s">
        <v>34</v>
      </c>
      <c r="B45" s="324"/>
      <c r="C45" s="325">
        <v>3</v>
      </c>
      <c r="E45" s="325">
        <v>3</v>
      </c>
      <c r="G45" s="326" t="s">
        <v>316</v>
      </c>
      <c r="H45" s="478"/>
      <c r="R45" s="292" t="s">
        <v>34</v>
      </c>
      <c r="S45" s="324"/>
      <c r="T45" s="325">
        <v>3</v>
      </c>
    </row>
    <row r="46" spans="1:21" s="297" customFormat="1" ht="13.2" x14ac:dyDescent="0.25">
      <c r="A46" s="292" t="s">
        <v>35</v>
      </c>
      <c r="B46" s="324"/>
      <c r="C46" s="325">
        <v>23</v>
      </c>
      <c r="E46" s="325">
        <v>23</v>
      </c>
      <c r="G46" s="326" t="s">
        <v>317</v>
      </c>
      <c r="H46" s="478"/>
      <c r="R46" s="292" t="s">
        <v>35</v>
      </c>
      <c r="S46" s="324"/>
      <c r="T46" s="325">
        <v>23</v>
      </c>
    </row>
    <row r="47" spans="1:21" s="297" customFormat="1" ht="13.2" x14ac:dyDescent="0.25">
      <c r="A47" s="327" t="s">
        <v>36</v>
      </c>
      <c r="B47" s="293"/>
      <c r="C47" s="328">
        <v>4</v>
      </c>
      <c r="D47" s="309"/>
      <c r="E47" s="328">
        <v>4</v>
      </c>
      <c r="F47" s="309"/>
      <c r="G47" s="326" t="s">
        <v>318</v>
      </c>
      <c r="H47" s="478"/>
      <c r="R47" s="327" t="s">
        <v>36</v>
      </c>
      <c r="S47" s="301"/>
      <c r="T47" s="328">
        <v>4</v>
      </c>
    </row>
    <row r="48" spans="1:21" s="297" customFormat="1" ht="12.75" customHeight="1" x14ac:dyDescent="0.25">
      <c r="A48" s="329" t="s">
        <v>319</v>
      </c>
      <c r="B48" s="293"/>
      <c r="C48" s="330" t="str">
        <f>IF(C38=1," ",IF(C38=0.7," ",IF(C38=0.4," ","please explain")))</f>
        <v xml:space="preserve"> </v>
      </c>
      <c r="D48" s="309"/>
      <c r="E48" s="330" t="str">
        <f>IF(E38=1," ",IF(E38=0.7," ",IF(E38=0.4," ","please explain")))</f>
        <v xml:space="preserve"> </v>
      </c>
      <c r="F48" s="309"/>
      <c r="G48" s="331"/>
      <c r="H48" s="479"/>
      <c r="I48" s="297" t="s">
        <v>320</v>
      </c>
      <c r="R48" s="332"/>
      <c r="S48" s="324"/>
      <c r="T48" s="330" t="str">
        <f>IF(T38=1," ",IF(T38=0.7," ",IF(T38=0.4," ","please explain")))</f>
        <v xml:space="preserve"> </v>
      </c>
    </row>
    <row r="49" spans="1:20" s="335" customFormat="1" ht="6.6" x14ac:dyDescent="0.15">
      <c r="A49" s="333"/>
      <c r="B49" s="334"/>
      <c r="D49" s="336"/>
      <c r="E49" s="337" t="s">
        <v>5</v>
      </c>
      <c r="F49" s="336"/>
      <c r="G49" s="338"/>
      <c r="R49" s="333"/>
      <c r="S49" s="339"/>
      <c r="T49" s="338"/>
    </row>
    <row r="50" spans="1:20" s="335" customFormat="1" ht="6.6" x14ac:dyDescent="0.15">
      <c r="A50" s="333"/>
      <c r="B50" s="339"/>
      <c r="E50" s="337" t="s">
        <v>6</v>
      </c>
      <c r="F50" s="336"/>
      <c r="G50" s="338"/>
      <c r="R50" s="333"/>
      <c r="S50" s="339"/>
      <c r="T50" s="338"/>
    </row>
  </sheetData>
  <sheetProtection password="EBB8" sheet="1" objects="1" scenarios="1" selectLockedCells="1"/>
  <mergeCells count="4">
    <mergeCell ref="H40:H48"/>
    <mergeCell ref="H31:H39"/>
    <mergeCell ref="H12:H23"/>
    <mergeCell ref="H26:H29"/>
  </mergeCells>
  <phoneticPr fontId="53" type="noConversion"/>
  <printOptions horizontalCentered="1"/>
  <pageMargins left="0.75" right="0.75" top="0.75" bottom="1" header="0.5" footer="0.5"/>
  <pageSetup orientation="portrait" horizontalDpi="4294967292" r:id="rId1"/>
  <headerFooter alignWithMargins="0">
    <oddFooter>&amp;L&amp;"Times New Roman,Regular"&amp;8 &amp;A
&amp;T &amp;D page &amp;P of  &amp;N&amp;R&amp;"Times New Roman,Regular"&amp;14&amp;F
Multi-Phase Project Grouper</oddFooter>
  </headerFooter>
  <ignoredErrors>
    <ignoredError sqref="B6:B7"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30"/>
  <sheetViews>
    <sheetView zoomScale="115" workbookViewId="0">
      <selection activeCell="D4" sqref="D4"/>
    </sheetView>
  </sheetViews>
  <sheetFormatPr defaultColWidth="9.109375" defaultRowHeight="13.2" x14ac:dyDescent="0.25"/>
  <cols>
    <col min="1" max="1" width="15.6640625" style="385" customWidth="1"/>
    <col min="2" max="2" width="15.6640625" style="405" customWidth="1"/>
    <col min="3" max="9" width="12.6640625" style="385" customWidth="1"/>
    <col min="10" max="16384" width="9.109375" style="385"/>
  </cols>
  <sheetData>
    <row r="1" spans="1:9" s="383" customFormat="1" ht="15.6" x14ac:dyDescent="0.3">
      <c r="A1" s="381" t="s">
        <v>0</v>
      </c>
      <c r="B1" s="382" t="s">
        <v>56</v>
      </c>
      <c r="C1" s="382"/>
      <c r="D1" s="382"/>
      <c r="E1" s="382"/>
      <c r="F1" s="382"/>
      <c r="G1" s="382"/>
      <c r="H1" s="382"/>
      <c r="I1" s="382"/>
    </row>
    <row r="2" spans="1:9" s="383" customFormat="1" ht="15.6" x14ac:dyDescent="0.3">
      <c r="A2" s="381" t="s">
        <v>2</v>
      </c>
      <c r="B2" s="441">
        <f>'DB70'!D4</f>
        <v>0</v>
      </c>
      <c r="C2" s="441"/>
      <c r="D2" s="441"/>
      <c r="E2" s="441"/>
      <c r="F2" s="441"/>
      <c r="G2" s="441"/>
      <c r="H2" s="441"/>
      <c r="I2" s="441"/>
    </row>
    <row r="3" spans="1:9" s="383" customFormat="1" ht="15.6" x14ac:dyDescent="0.3">
      <c r="A3" s="381" t="s">
        <v>1</v>
      </c>
      <c r="B3" s="441">
        <f>'DB70'!D5</f>
        <v>0</v>
      </c>
      <c r="C3" s="441"/>
      <c r="D3" s="441"/>
      <c r="E3" s="441"/>
      <c r="F3" s="441"/>
      <c r="G3" s="441"/>
      <c r="H3" s="441"/>
      <c r="I3" s="441"/>
    </row>
    <row r="4" spans="1:9" x14ac:dyDescent="0.25">
      <c r="A4" s="384"/>
      <c r="B4" s="384"/>
      <c r="C4" s="384"/>
      <c r="D4" s="384"/>
      <c r="E4" s="384"/>
      <c r="F4" s="384"/>
      <c r="G4" s="384"/>
      <c r="H4" s="384"/>
      <c r="I4" s="384"/>
    </row>
    <row r="5" spans="1:9" x14ac:dyDescent="0.25">
      <c r="A5" s="384"/>
      <c r="B5" s="384"/>
      <c r="C5" s="386" t="s">
        <v>5</v>
      </c>
      <c r="D5" s="386" t="s">
        <v>372</v>
      </c>
      <c r="E5" s="386" t="s">
        <v>373</v>
      </c>
      <c r="F5" s="386" t="s">
        <v>374</v>
      </c>
      <c r="G5" s="386" t="s">
        <v>375</v>
      </c>
      <c r="H5" s="386" t="s">
        <v>376</v>
      </c>
      <c r="I5" s="386" t="s">
        <v>377</v>
      </c>
    </row>
    <row r="6" spans="1:9" x14ac:dyDescent="0.25">
      <c r="A6" s="387"/>
      <c r="B6" s="388" t="s">
        <v>7</v>
      </c>
      <c r="C6" s="389">
        <v>50000</v>
      </c>
      <c r="D6" s="384"/>
      <c r="E6" s="389">
        <v>60000</v>
      </c>
      <c r="F6" s="384"/>
      <c r="G6" s="384"/>
      <c r="H6" s="390">
        <f>SUM(C6:E6)</f>
        <v>110000</v>
      </c>
      <c r="I6" s="384"/>
    </row>
    <row r="7" spans="1:9" x14ac:dyDescent="0.25">
      <c r="A7" s="387"/>
      <c r="B7" s="388" t="s">
        <v>8</v>
      </c>
      <c r="C7" s="389"/>
      <c r="D7" s="384"/>
      <c r="E7" s="389"/>
      <c r="F7" s="384"/>
      <c r="G7" s="384"/>
      <c r="H7" s="390">
        <f>SUM(C7:E7)</f>
        <v>0</v>
      </c>
      <c r="I7" s="384"/>
    </row>
    <row r="8" spans="1:9" x14ac:dyDescent="0.25">
      <c r="A8" s="387"/>
      <c r="B8" s="388" t="s">
        <v>9</v>
      </c>
      <c r="C8" s="391">
        <v>125</v>
      </c>
      <c r="D8" s="384"/>
      <c r="E8" s="391">
        <v>75</v>
      </c>
      <c r="F8" s="384"/>
      <c r="G8" s="384"/>
      <c r="H8" s="392">
        <f>H9/H6</f>
        <v>97.727272727272734</v>
      </c>
      <c r="I8" s="384"/>
    </row>
    <row r="9" spans="1:9" x14ac:dyDescent="0.25">
      <c r="A9" s="387"/>
      <c r="B9" s="388" t="s">
        <v>378</v>
      </c>
      <c r="C9" s="393">
        <f>C6*C8</f>
        <v>6250000</v>
      </c>
      <c r="D9" s="384"/>
      <c r="E9" s="393">
        <f>E6*E8</f>
        <v>4500000</v>
      </c>
      <c r="F9" s="384"/>
      <c r="G9" s="384"/>
      <c r="H9" s="393">
        <f>SUM(C9:E9)</f>
        <v>10750000</v>
      </c>
      <c r="I9" s="384"/>
    </row>
    <row r="10" spans="1:9" x14ac:dyDescent="0.25">
      <c r="A10" s="387"/>
      <c r="B10" s="388" t="s">
        <v>379</v>
      </c>
      <c r="C10" s="394">
        <f>IF(SUM(C9,E9) = 0,"'n/a'",C9/SUM(C9,E9))</f>
        <v>0.58139534883720934</v>
      </c>
      <c r="D10" s="395"/>
      <c r="E10" s="394">
        <f>IF(SUM(C9,E9) = 0,"'n/a'",E9/SUM(C9,E9))</f>
        <v>0.41860465116279072</v>
      </c>
      <c r="F10" s="395"/>
      <c r="G10" s="395"/>
      <c r="H10" s="395"/>
      <c r="I10" s="395"/>
    </row>
    <row r="11" spans="1:9" x14ac:dyDescent="0.25">
      <c r="A11" s="387"/>
      <c r="B11" s="388" t="s">
        <v>380</v>
      </c>
      <c r="C11" s="396" t="str">
        <f>IF(SUM(C12,E12) = 0,"'n/a'",C12/SUM(C12,E12))</f>
        <v>'n/a'</v>
      </c>
      <c r="D11" s="384"/>
      <c r="E11" s="396" t="str">
        <f>IF(SUM(C12,E12) = 0,"'n/a'",E12/SUM(C12,E12))</f>
        <v>'n/a'</v>
      </c>
      <c r="F11" s="384"/>
      <c r="G11" s="384"/>
      <c r="H11" s="384"/>
      <c r="I11" s="384"/>
    </row>
    <row r="12" spans="1:9" x14ac:dyDescent="0.25">
      <c r="A12" s="397" t="str">
        <f>IF(ABS(G12*H12) &gt; 0,"ERROR"," ")</f>
        <v xml:space="preserve"> </v>
      </c>
      <c r="B12" s="398" t="s">
        <v>381</v>
      </c>
      <c r="C12" s="391">
        <v>0</v>
      </c>
      <c r="D12" s="33">
        <f>ROUND(G12*C9/H9,-1)</f>
        <v>6250000</v>
      </c>
      <c r="E12" s="391">
        <v>0</v>
      </c>
      <c r="F12" s="33">
        <f>G12-D12</f>
        <v>4500000</v>
      </c>
      <c r="G12" s="391">
        <v>10750000</v>
      </c>
      <c r="H12" s="33">
        <f>SUM(C12,E12)</f>
        <v>0</v>
      </c>
      <c r="I12" s="33">
        <f>SUM(G12:H12)</f>
        <v>10750000</v>
      </c>
    </row>
    <row r="13" spans="1:9" x14ac:dyDescent="0.25">
      <c r="A13" s="397" t="str">
        <f>IF(ABS(G13*H13) &gt; 0,"ERROR"," ")</f>
        <v xml:space="preserve"> </v>
      </c>
      <c r="B13" s="398" t="s">
        <v>382</v>
      </c>
      <c r="C13" s="391">
        <v>470000</v>
      </c>
      <c r="D13" s="33">
        <f>ROUND(G13*SUM(C12,D12)/SUM(G12,H12),-1)</f>
        <v>0</v>
      </c>
      <c r="E13" s="391">
        <v>0</v>
      </c>
      <c r="F13" s="33">
        <f>G13-D13</f>
        <v>0</v>
      </c>
      <c r="G13" s="391">
        <v>0</v>
      </c>
      <c r="H13" s="33">
        <f>SUM(C13,E13)</f>
        <v>470000</v>
      </c>
      <c r="I13" s="33">
        <f>SUM(G13:H13)</f>
        <v>470000</v>
      </c>
    </row>
    <row r="14" spans="1:9" x14ac:dyDescent="0.25">
      <c r="A14" s="397" t="str">
        <f>IF(ABS(G14*H14) &gt; 0,"ERROR"," ")</f>
        <v xml:space="preserve"> </v>
      </c>
      <c r="B14" s="398" t="s">
        <v>383</v>
      </c>
      <c r="C14" s="391">
        <v>0</v>
      </c>
      <c r="D14" s="33">
        <f>ROUND(G14*SUM(C12,D12)/SUM(G12,H12),-1)</f>
        <v>63950</v>
      </c>
      <c r="E14" s="391">
        <v>0</v>
      </c>
      <c r="F14" s="33">
        <f>G14-D14</f>
        <v>46050</v>
      </c>
      <c r="G14" s="391">
        <v>110000</v>
      </c>
      <c r="H14" s="33">
        <f>SUM(C14,E14)</f>
        <v>0</v>
      </c>
      <c r="I14" s="33">
        <f>SUM(G14:H14)</f>
        <v>110000</v>
      </c>
    </row>
    <row r="15" spans="1:9" x14ac:dyDescent="0.25">
      <c r="A15" s="397"/>
      <c r="B15" s="388" t="s">
        <v>231</v>
      </c>
      <c r="C15" s="393">
        <f t="shared" ref="C15:I15" si="0">SUM(C12:C14)</f>
        <v>470000</v>
      </c>
      <c r="D15" s="393">
        <f t="shared" si="0"/>
        <v>6313950</v>
      </c>
      <c r="E15" s="393">
        <f t="shared" si="0"/>
        <v>0</v>
      </c>
      <c r="F15" s="393">
        <f t="shared" si="0"/>
        <v>4546050</v>
      </c>
      <c r="G15" s="393">
        <f t="shared" si="0"/>
        <v>10860000</v>
      </c>
      <c r="H15" s="393">
        <f t="shared" si="0"/>
        <v>470000</v>
      </c>
      <c r="I15" s="393">
        <f t="shared" si="0"/>
        <v>11330000</v>
      </c>
    </row>
    <row r="16" spans="1:9" x14ac:dyDescent="0.25">
      <c r="A16" s="397"/>
      <c r="B16" s="388" t="s">
        <v>384</v>
      </c>
      <c r="C16" s="399">
        <v>0.06</v>
      </c>
      <c r="D16" s="384"/>
      <c r="E16" s="399">
        <v>0.09</v>
      </c>
      <c r="F16" s="384"/>
      <c r="G16" s="384"/>
      <c r="H16" s="384"/>
      <c r="I16" s="384"/>
    </row>
    <row r="17" spans="1:9" x14ac:dyDescent="0.25">
      <c r="A17" s="397"/>
      <c r="B17" s="388" t="s">
        <v>385</v>
      </c>
      <c r="C17" s="33">
        <f>SUM(C15,D15)*C16</f>
        <v>407037</v>
      </c>
      <c r="D17" s="384"/>
      <c r="E17" s="33">
        <f>SUM(E15,F15)*E16</f>
        <v>409144.5</v>
      </c>
      <c r="F17" s="384"/>
      <c r="G17" s="384"/>
      <c r="H17" s="384"/>
      <c r="I17" s="384"/>
    </row>
    <row r="18" spans="1:9" x14ac:dyDescent="0.25">
      <c r="A18" s="397"/>
      <c r="B18" s="398" t="s">
        <v>386</v>
      </c>
      <c r="C18" s="33">
        <f>SUM(C21,D21)-SUM(C15,D15)</f>
        <v>406050</v>
      </c>
      <c r="D18" s="384"/>
      <c r="E18" s="33">
        <f>SUM(E21,F21)-SUM(E15,F15)</f>
        <v>413950</v>
      </c>
      <c r="F18" s="384"/>
      <c r="G18" s="384"/>
      <c r="H18" s="384"/>
      <c r="I18" s="33">
        <f>SUM(C18,E18)</f>
        <v>820000</v>
      </c>
    </row>
    <row r="19" spans="1:9" x14ac:dyDescent="0.25">
      <c r="A19" s="397"/>
      <c r="B19" s="388" t="s">
        <v>387</v>
      </c>
      <c r="C19" s="394">
        <f>C18/SUM(C15,D15)</f>
        <v>5.9854509540901685E-2</v>
      </c>
      <c r="D19" s="384"/>
      <c r="E19" s="394">
        <f>E18/SUM(E15,F15)</f>
        <v>9.1057071523630406E-2</v>
      </c>
      <c r="F19" s="384"/>
      <c r="G19" s="384"/>
      <c r="H19" s="384"/>
      <c r="I19" s="394">
        <f>I18/I15</f>
        <v>7.237422771403354E-2</v>
      </c>
    </row>
    <row r="20" spans="1:9" x14ac:dyDescent="0.25">
      <c r="A20" s="397"/>
      <c r="B20" s="388" t="s">
        <v>388</v>
      </c>
      <c r="C20" s="33">
        <f>SUM(C17,C15,D15)</f>
        <v>7190987</v>
      </c>
      <c r="D20" s="384"/>
      <c r="E20" s="33">
        <f>SUM(E17,E15,F15)</f>
        <v>4955194.5</v>
      </c>
      <c r="F20" s="384"/>
      <c r="G20" s="384"/>
      <c r="H20" s="384"/>
      <c r="I20" s="384"/>
    </row>
    <row r="21" spans="1:9" x14ac:dyDescent="0.25">
      <c r="A21" s="397" t="str">
        <f>IF(ABS(G21*H21) &gt; 0,"ERROR"," ")</f>
        <v xml:space="preserve"> </v>
      </c>
      <c r="B21" s="398" t="s">
        <v>273</v>
      </c>
      <c r="C21" s="400">
        <v>7190000</v>
      </c>
      <c r="D21" s="393">
        <f>ROUND(G21*SUM(C17,C15,D15)/SUM(C17,C15,D15,E17,E15,F15),2)</f>
        <v>0</v>
      </c>
      <c r="E21" s="400">
        <v>4960000</v>
      </c>
      <c r="F21" s="393">
        <f>G21-D21</f>
        <v>0</v>
      </c>
      <c r="G21" s="400">
        <v>0</v>
      </c>
      <c r="H21" s="393">
        <f>SUM(C21,E21)</f>
        <v>12150000</v>
      </c>
      <c r="I21" s="393">
        <f>SUM(G21:H21)</f>
        <v>12150000</v>
      </c>
    </row>
    <row r="22" spans="1:9" x14ac:dyDescent="0.25">
      <c r="A22" s="384"/>
      <c r="B22" s="384"/>
      <c r="C22" s="384"/>
      <c r="D22" s="384"/>
      <c r="E22" s="384"/>
      <c r="F22" s="384"/>
      <c r="G22" s="33">
        <f>I15*1.05</f>
        <v>11896500</v>
      </c>
      <c r="H22" s="401" t="s">
        <v>389</v>
      </c>
      <c r="I22" s="384"/>
    </row>
    <row r="23" spans="1:9" x14ac:dyDescent="0.25">
      <c r="A23" s="387"/>
      <c r="B23" s="402" t="s">
        <v>42</v>
      </c>
      <c r="C23" s="33">
        <f>I21</f>
        <v>12150000</v>
      </c>
      <c r="D23" s="384"/>
      <c r="E23" s="33">
        <f>I21</f>
        <v>12150000</v>
      </c>
      <c r="F23" s="384"/>
      <c r="G23" s="33">
        <f>I15*1.1</f>
        <v>12463000.000000002</v>
      </c>
      <c r="H23" s="403" t="s">
        <v>390</v>
      </c>
      <c r="I23" s="384"/>
    </row>
    <row r="24" spans="1:9" x14ac:dyDescent="0.25">
      <c r="A24" s="387"/>
      <c r="B24" s="402" t="s">
        <v>291</v>
      </c>
      <c r="C24" s="33">
        <f>SUM(C21,D21)</f>
        <v>7190000</v>
      </c>
      <c r="D24" s="384"/>
      <c r="E24" s="33">
        <f>SUM(E21,F21)</f>
        <v>4960000</v>
      </c>
      <c r="F24" s="384"/>
      <c r="G24" s="384"/>
      <c r="H24" s="384"/>
      <c r="I24" s="384"/>
    </row>
    <row r="25" spans="1:9" x14ac:dyDescent="0.25">
      <c r="A25" s="387"/>
      <c r="B25" s="402" t="s">
        <v>394</v>
      </c>
      <c r="C25" s="404">
        <f>IF(C23&gt;0,0.35/(LOG(C23)-1.15),0)</f>
        <v>5.8976409369166573E-2</v>
      </c>
      <c r="D25" s="384"/>
      <c r="E25" s="404">
        <f>IF(E23&gt;0,0.35/(LOG(E23)-1.15),0)</f>
        <v>5.8976409369166573E-2</v>
      </c>
      <c r="F25" s="384"/>
      <c r="G25" s="384"/>
      <c r="H25" s="384"/>
      <c r="I25" s="384"/>
    </row>
    <row r="26" spans="1:9" x14ac:dyDescent="0.25">
      <c r="A26" s="387"/>
      <c r="B26" s="402" t="s">
        <v>302</v>
      </c>
      <c r="C26" s="33">
        <v>1</v>
      </c>
      <c r="D26" s="384"/>
      <c r="E26" s="33">
        <v>1.25</v>
      </c>
      <c r="F26" s="384"/>
      <c r="G26" s="384"/>
      <c r="H26" s="384"/>
      <c r="I26" s="384"/>
    </row>
    <row r="27" spans="1:9" x14ac:dyDescent="0.25">
      <c r="A27" s="387"/>
      <c r="B27" s="402" t="s">
        <v>303</v>
      </c>
      <c r="C27" s="33">
        <f>(C24*C25*C26)</f>
        <v>424040.38336430764</v>
      </c>
      <c r="D27" s="384"/>
      <c r="E27" s="33">
        <f>(E24*E25*E26)</f>
        <v>365653.73808883276</v>
      </c>
      <c r="F27" s="402"/>
      <c r="G27" s="402"/>
      <c r="H27" s="402" t="s">
        <v>391</v>
      </c>
      <c r="I27" s="33">
        <f>ROUNDDOWN(SUM(C27,E27),0)</f>
        <v>789694</v>
      </c>
    </row>
    <row r="28" spans="1:9" x14ac:dyDescent="0.25">
      <c r="A28" s="384"/>
      <c r="B28" s="384"/>
      <c r="C28" s="384"/>
      <c r="D28" s="384"/>
      <c r="E28" s="384"/>
      <c r="F28" s="384"/>
      <c r="G28" s="384"/>
      <c r="H28" s="384"/>
      <c r="I28" s="384"/>
    </row>
    <row r="29" spans="1:9" x14ac:dyDescent="0.25">
      <c r="A29" s="387" t="s">
        <v>392</v>
      </c>
      <c r="B29" s="388"/>
      <c r="C29" s="387"/>
      <c r="D29" s="387"/>
      <c r="E29" s="387"/>
      <c r="F29" s="387"/>
      <c r="G29" s="387"/>
      <c r="H29" s="387"/>
      <c r="I29" s="387"/>
    </row>
    <row r="30" spans="1:9" x14ac:dyDescent="0.25">
      <c r="A30" s="397" t="s">
        <v>393</v>
      </c>
      <c r="B30" s="388"/>
      <c r="C30" s="387"/>
      <c r="D30" s="387"/>
      <c r="E30" s="387"/>
      <c r="F30" s="387"/>
      <c r="G30" s="387"/>
      <c r="H30" s="387"/>
      <c r="I30" s="387"/>
    </row>
  </sheetData>
  <sheetProtection password="EBB8" sheet="1" objects="1" scenarios="1" selectLockedCells="1"/>
  <phoneticPr fontId="0" type="noConversion"/>
  <printOptions horizontalCentered="1" verticalCentered="1"/>
  <pageMargins left="0.75" right="0.75" top="1.5" bottom="1.5" header="1" footer="1"/>
  <pageSetup orientation="landscape" horizontalDpi="4294967292" r:id="rId1"/>
  <headerFooter alignWithMargins="0">
    <oddHeader>&amp;L&amp;"Times New Roman,Regular"&amp;8&amp;T &amp;D
Page  &amp;P  of  &amp;N
&amp;A&amp;C&amp;"Times New Roman,Bold"&amp;18New / Reno Mix</oddHeader>
    <oddFooter>&amp;L&amp;"Times New Roman,Regular"&amp;14&amp;F
Calculation of Simple New-Reno Multi-Fee</oddFooter>
  </headerFooter>
  <ignoredErrors>
    <ignoredError sqref="B2:B3" unlockedFormula="1"/>
    <ignoredError sqref="H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DB70</vt:lpstr>
      <vt:lpstr>ProjSupport</vt:lpstr>
      <vt:lpstr>Equip</vt:lpstr>
      <vt:lpstr>OpCosts</vt:lpstr>
      <vt:lpstr>BondQuest</vt:lpstr>
      <vt:lpstr>FundData</vt:lpstr>
      <vt:lpstr>FeeCalc</vt:lpstr>
      <vt:lpstr>Grouper</vt:lpstr>
      <vt:lpstr>NRMix</vt:lpstr>
      <vt:lpstr>NextPhase</vt:lpstr>
      <vt:lpstr>SpaceTab</vt:lpstr>
      <vt:lpstr>BondQuest!Print_Area</vt:lpstr>
      <vt:lpstr>'DB70'!Print_Area</vt:lpstr>
      <vt:lpstr>FundData!Print_Area</vt:lpstr>
      <vt:lpstr>Grouper!Print_Area</vt:lpstr>
      <vt:lpstr>NextPhase!Print_Area</vt:lpstr>
      <vt:lpstr>ProjSupport!Print_Area</vt:lpstr>
      <vt:lpstr>SpaceTab!Print_Area</vt:lpstr>
      <vt:lpstr>Equip!Print_Titles</vt:lpstr>
      <vt:lpstr>FundData!Print_Titles</vt:lpstr>
    </vt:vector>
  </TitlesOfParts>
  <Company>Tennessee Board of Regents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2002 Workbook for FY 03/04</dc:title>
  <dc:subject>Capital Budget Request</dc:subject>
  <dc:creator>H. Keith J. Robinson</dc:creator>
  <cp:lastModifiedBy>Diane Uhler</cp:lastModifiedBy>
  <cp:lastPrinted>2016-03-08T15:59:40Z</cp:lastPrinted>
  <dcterms:created xsi:type="dcterms:W3CDTF">2000-12-12T16:18:02Z</dcterms:created>
  <dcterms:modified xsi:type="dcterms:W3CDTF">2016-03-08T16:00:04Z</dcterms:modified>
</cp:coreProperties>
</file>