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rowde6.UTK\Documents\Draft Letters\"/>
    </mc:Choice>
  </mc:AlternateContent>
  <bookViews>
    <workbookView xWindow="0" yWindow="0" windowWidth="22275" windowHeight="9975" tabRatio="849"/>
  </bookViews>
  <sheets>
    <sheet name="HPBr Checklist" sheetId="1" r:id="rId1"/>
    <sheet name="Credit Lookup" sheetId="18" state="hidden" r:id="rId2"/>
    <sheet name="Credit Verification" sheetId="10" r:id="rId3"/>
    <sheet name="One-Time Completion Form" sheetId="16" r:id="rId4"/>
    <sheet name="MR-Calculator" sheetId="13" r:id="rId5"/>
    <sheet name="DL - Instructions" sheetId="8" r:id="rId6"/>
    <sheet name="DL - Calculator" sheetId="9" r:id="rId7"/>
    <sheet name="Sheet1" sheetId="17" state="hidden" r:id="rId8"/>
  </sheets>
  <definedNames>
    <definedName name="_xlnm._FilterDatabase" localSheetId="0" hidden="1">'HPBr Checklist'!$W$17:$W$18</definedName>
    <definedName name="Addition___Minor_Renovation___Capital_Maintenance">'HPBr Checklist'!$D$6</definedName>
    <definedName name="Capital_Maintenance">Sheet1!$C$7:$C$8</definedName>
    <definedName name="CreditID_Description">'Credit Lookup'!$C$2:$C$78</definedName>
    <definedName name="New_Construction">Sheet1!$A$7</definedName>
    <definedName name="_xlnm.Print_Area" localSheetId="2">'Credit Verification'!$A$1:$E$108</definedName>
    <definedName name="_xlnm.Print_Area" localSheetId="0">'HPBr Checklist'!$A$1:$W$106</definedName>
    <definedName name="_xlnm.Print_Area" localSheetId="3">'One-Time Completion Form'!$A$1:$H$37</definedName>
    <definedName name="_xlnm.Print_Titles" localSheetId="2">'Credit Verification'!$1:$6</definedName>
    <definedName name="_xlnm.Print_Titles" localSheetId="6">'DL - Calculator'!$19:$20</definedName>
    <definedName name="_xlnm.Print_Titles" localSheetId="0">'HPBr Checklist'!$1:$14</definedName>
    <definedName name="_xlnm.Print_Titles" localSheetId="3">'One-Time Completion Form'!$1:$2</definedName>
    <definedName name="Project_Roles">'HPBr Checklist'!$S$2:$S$8</definedName>
    <definedName name="Renovation">Sheet1!$B$7:$B$8</definedName>
  </definedNames>
  <calcPr calcId="152511"/>
</workbook>
</file>

<file path=xl/calcChain.xml><?xml version="1.0" encoding="utf-8"?>
<calcChain xmlns="http://schemas.openxmlformats.org/spreadsheetml/2006/main">
  <c r="A2" i="18" l="1"/>
  <c r="C2" i="18" s="1"/>
  <c r="A3" i="18"/>
  <c r="C3" i="18" s="1"/>
  <c r="A4" i="18"/>
  <c r="C4" i="18" s="1"/>
  <c r="A5" i="18"/>
  <c r="C5" i="18" s="1"/>
  <c r="A6" i="18"/>
  <c r="C6" i="18" s="1"/>
  <c r="A7" i="18"/>
  <c r="C7" i="18" s="1"/>
  <c r="A8" i="18"/>
  <c r="C8" i="18" s="1"/>
  <c r="A9" i="18"/>
  <c r="C9" i="18" s="1"/>
  <c r="A10" i="18"/>
  <c r="C10" i="18" s="1"/>
  <c r="A11" i="18"/>
  <c r="C11" i="18" s="1"/>
  <c r="A12" i="18"/>
  <c r="C12" i="18" s="1"/>
  <c r="A13" i="18"/>
  <c r="C13" i="18" s="1"/>
  <c r="A14" i="18"/>
  <c r="C14" i="18" s="1"/>
  <c r="A15" i="18"/>
  <c r="C15" i="18" s="1"/>
  <c r="A16" i="18"/>
  <c r="C16" i="18" s="1"/>
  <c r="A17" i="18"/>
  <c r="C17" i="18" s="1"/>
  <c r="A18" i="18"/>
  <c r="C18" i="18" s="1"/>
  <c r="A19" i="18"/>
  <c r="C19" i="18" s="1"/>
  <c r="A20" i="18"/>
  <c r="C20" i="18" s="1"/>
  <c r="A21" i="18"/>
  <c r="C21" i="18" s="1"/>
  <c r="A22" i="18"/>
  <c r="C22" i="18" s="1"/>
  <c r="A23" i="18"/>
  <c r="C23" i="18" s="1"/>
  <c r="A24" i="18"/>
  <c r="C24" i="18" s="1"/>
  <c r="A25" i="18"/>
  <c r="C25" i="18" s="1"/>
  <c r="A26" i="18"/>
  <c r="C26" i="18" s="1"/>
  <c r="A27" i="18"/>
  <c r="C27" i="18" s="1"/>
  <c r="A28" i="18"/>
  <c r="C28" i="18" s="1"/>
  <c r="A29" i="18"/>
  <c r="C29" i="18" s="1"/>
  <c r="A30" i="18"/>
  <c r="C30" i="18" s="1"/>
  <c r="A31" i="18"/>
  <c r="C31" i="18" s="1"/>
  <c r="A32" i="18"/>
  <c r="C32" i="18" s="1"/>
  <c r="A33" i="18"/>
  <c r="C33" i="18" s="1"/>
  <c r="A34" i="18"/>
  <c r="C34" i="18" s="1"/>
  <c r="A35" i="18"/>
  <c r="C35" i="18" s="1"/>
  <c r="A36" i="18"/>
  <c r="C36" i="18" s="1"/>
  <c r="A37" i="18"/>
  <c r="C37" i="18" s="1"/>
  <c r="A38" i="18"/>
  <c r="C38" i="18" s="1"/>
  <c r="A39" i="18"/>
  <c r="C39" i="18" s="1"/>
  <c r="A40" i="18"/>
  <c r="C40" i="18" s="1"/>
  <c r="A41" i="18"/>
  <c r="C41" i="18" s="1"/>
  <c r="A42" i="18"/>
  <c r="C42" i="18" s="1"/>
  <c r="A43" i="18"/>
  <c r="C43" i="18" s="1"/>
  <c r="A44" i="18"/>
  <c r="C44" i="18" s="1"/>
  <c r="A45" i="18"/>
  <c r="C45" i="18" s="1"/>
  <c r="A46" i="18"/>
  <c r="C46" i="18" s="1"/>
  <c r="A47" i="18"/>
  <c r="C47" i="18" s="1"/>
  <c r="A48" i="18"/>
  <c r="C48" i="18" s="1"/>
  <c r="A49" i="18"/>
  <c r="C49" i="18" s="1"/>
  <c r="A50" i="18"/>
  <c r="C50" i="18" s="1"/>
  <c r="A51" i="18"/>
  <c r="C51" i="18" s="1"/>
  <c r="A52" i="18"/>
  <c r="C52" i="18" s="1"/>
  <c r="A53" i="18"/>
  <c r="C53" i="18" s="1"/>
  <c r="A54" i="18"/>
  <c r="C54" i="18" s="1"/>
  <c r="A55" i="18"/>
  <c r="C55" i="18" s="1"/>
  <c r="A56" i="18"/>
  <c r="C56" i="18" s="1"/>
  <c r="A57" i="18"/>
  <c r="C57" i="18" s="1"/>
  <c r="A58" i="18"/>
  <c r="C58" i="18" s="1"/>
  <c r="A59" i="18"/>
  <c r="C59" i="18" s="1"/>
  <c r="A60" i="18"/>
  <c r="C60" i="18" s="1"/>
  <c r="A61" i="18"/>
  <c r="C61" i="18" s="1"/>
  <c r="A62" i="18"/>
  <c r="C62" i="18" s="1"/>
  <c r="A63" i="18"/>
  <c r="C63" i="18" s="1"/>
  <c r="A64" i="18"/>
  <c r="C64" i="18" s="1"/>
  <c r="A65" i="18"/>
  <c r="C65" i="18" s="1"/>
  <c r="A66" i="18"/>
  <c r="C66" i="18" s="1"/>
  <c r="A67" i="18"/>
  <c r="C67" i="18" s="1"/>
  <c r="A68" i="18"/>
  <c r="C68" i="18" s="1"/>
  <c r="A69" i="18"/>
  <c r="C69" i="18" s="1"/>
  <c r="A70" i="18"/>
  <c r="C70" i="18" s="1"/>
  <c r="A71" i="18"/>
  <c r="C71" i="18" s="1"/>
  <c r="A72" i="18"/>
  <c r="C72" i="18" s="1"/>
  <c r="A73" i="18"/>
  <c r="C73" i="18" s="1"/>
  <c r="A74" i="18"/>
  <c r="C74" i="18" s="1"/>
  <c r="A75" i="18"/>
  <c r="C75" i="18" s="1"/>
  <c r="A76" i="18"/>
  <c r="C76" i="18" s="1"/>
  <c r="A77" i="18"/>
  <c r="C77" i="18" s="1"/>
  <c r="A78" i="18"/>
  <c r="C78" i="18" s="1"/>
  <c r="E63" i="1"/>
  <c r="E49" i="1"/>
  <c r="E48" i="1" s="1"/>
  <c r="F41" i="13" l="1"/>
  <c r="F37" i="13"/>
  <c r="F33" i="13"/>
  <c r="F29" i="13"/>
  <c r="F25" i="13"/>
  <c r="F21" i="13"/>
  <c r="M21" i="13" s="1"/>
  <c r="F17" i="13"/>
  <c r="J17" i="13" s="1"/>
  <c r="F13" i="13"/>
  <c r="A64" i="10"/>
  <c r="E64" i="10" s="1"/>
  <c r="B64" i="10"/>
  <c r="C64" i="10"/>
  <c r="A54" i="10"/>
  <c r="E54" i="10" s="1"/>
  <c r="B54" i="10"/>
  <c r="C54" i="10"/>
  <c r="D54" i="10"/>
  <c r="A51" i="10"/>
  <c r="E51" i="10" s="1"/>
  <c r="B51" i="10"/>
  <c r="C51" i="10"/>
  <c r="D51" i="10"/>
  <c r="D70" i="10"/>
  <c r="D93" i="10"/>
  <c r="N48" i="1"/>
  <c r="N49" i="1"/>
  <c r="D36" i="10"/>
  <c r="D30" i="10"/>
  <c r="D23" i="10"/>
  <c r="D39" i="10"/>
  <c r="D38" i="10"/>
  <c r="D34" i="10"/>
  <c r="D33" i="10"/>
  <c r="D31" i="10"/>
  <c r="D24" i="10"/>
  <c r="D22" i="10"/>
  <c r="D20" i="10"/>
  <c r="D28" i="10"/>
  <c r="D26" i="10"/>
  <c r="D25" i="10"/>
  <c r="D21" i="10"/>
  <c r="D37" i="10"/>
  <c r="D29" i="10"/>
  <c r="A20" i="10"/>
  <c r="E20" i="10" s="1"/>
  <c r="B20" i="10"/>
  <c r="C20" i="10"/>
  <c r="A21" i="10"/>
  <c r="E21" i="10" s="1"/>
  <c r="B21" i="10"/>
  <c r="C21" i="10"/>
  <c r="A22" i="10"/>
  <c r="E22" i="10" s="1"/>
  <c r="B22" i="10"/>
  <c r="C22" i="10"/>
  <c r="A23" i="10"/>
  <c r="E23" i="10" s="1"/>
  <c r="B23" i="10"/>
  <c r="C23" i="10"/>
  <c r="A24" i="10"/>
  <c r="E24" i="10" s="1"/>
  <c r="B24" i="10"/>
  <c r="C24" i="10"/>
  <c r="A25" i="10"/>
  <c r="E25" i="10" s="1"/>
  <c r="B25" i="10"/>
  <c r="C25" i="10"/>
  <c r="A26" i="10"/>
  <c r="E26" i="10" s="1"/>
  <c r="B26" i="10"/>
  <c r="C26" i="10"/>
  <c r="A27" i="10"/>
  <c r="E27" i="10" s="1"/>
  <c r="B27" i="10"/>
  <c r="C27" i="10"/>
  <c r="D27" i="10"/>
  <c r="A28" i="10"/>
  <c r="E28" i="10" s="1"/>
  <c r="B28" i="10"/>
  <c r="C28" i="10"/>
  <c r="A29" i="10"/>
  <c r="E29" i="10" s="1"/>
  <c r="B29" i="10"/>
  <c r="C29" i="10"/>
  <c r="A30" i="10"/>
  <c r="E30" i="10" s="1"/>
  <c r="B30" i="10"/>
  <c r="C30" i="10"/>
  <c r="A31" i="10"/>
  <c r="E31" i="10" s="1"/>
  <c r="B31" i="10"/>
  <c r="C31" i="10"/>
  <c r="A32" i="10"/>
  <c r="E32" i="10" s="1"/>
  <c r="B32" i="10"/>
  <c r="C32" i="10"/>
  <c r="D32" i="10"/>
  <c r="A33" i="10"/>
  <c r="E33" i="10" s="1"/>
  <c r="B33" i="10"/>
  <c r="C33" i="10"/>
  <c r="A34" i="10"/>
  <c r="E34" i="10" s="1"/>
  <c r="B34" i="10"/>
  <c r="C34" i="10"/>
  <c r="A35" i="10"/>
  <c r="E35" i="10" s="1"/>
  <c r="B35" i="10"/>
  <c r="C35" i="10"/>
  <c r="D35" i="10"/>
  <c r="A36" i="10"/>
  <c r="E36" i="10" s="1"/>
  <c r="B36" i="10"/>
  <c r="C36" i="10"/>
  <c r="A37" i="10"/>
  <c r="E37" i="10" s="1"/>
  <c r="B37" i="10"/>
  <c r="C37" i="10"/>
  <c r="A38" i="10"/>
  <c r="E38" i="10" s="1"/>
  <c r="B38" i="10"/>
  <c r="C38" i="10"/>
  <c r="A39" i="10"/>
  <c r="E39" i="10" s="1"/>
  <c r="B39" i="10"/>
  <c r="C39" i="10"/>
  <c r="E62" i="1"/>
  <c r="D64" i="10" s="1"/>
  <c r="E59" i="1"/>
  <c r="T49" i="1"/>
  <c r="Q49" i="1"/>
  <c r="H49" i="1"/>
  <c r="G21" i="9"/>
  <c r="H21" i="9"/>
  <c r="J25" i="13" l="1"/>
  <c r="T25" i="13"/>
  <c r="Q25" i="13"/>
  <c r="M13" i="13"/>
  <c r="Q13" i="13"/>
  <c r="T13" i="13"/>
  <c r="T29" i="13"/>
  <c r="Q29" i="13"/>
  <c r="T17" i="13"/>
  <c r="Q17" i="13"/>
  <c r="T33" i="13"/>
  <c r="Q33" i="13"/>
  <c r="J29" i="13"/>
  <c r="M33" i="13"/>
  <c r="J21" i="13"/>
  <c r="T21" i="13"/>
  <c r="Q21" i="13"/>
  <c r="J37" i="13"/>
  <c r="T37" i="13"/>
  <c r="Q37" i="13"/>
  <c r="J33" i="13"/>
  <c r="M37" i="13"/>
  <c r="J41" i="13"/>
  <c r="T41" i="13"/>
  <c r="Q41" i="13"/>
  <c r="M17" i="13"/>
  <c r="M25" i="13"/>
  <c r="M41" i="13"/>
  <c r="M29" i="13"/>
  <c r="J13" i="13"/>
  <c r="K49" i="1"/>
  <c r="H37" i="1"/>
  <c r="M45" i="13" l="1"/>
  <c r="Q45" i="13"/>
  <c r="T45" i="13"/>
  <c r="Q37" i="1"/>
  <c r="T37" i="1"/>
  <c r="N37" i="1"/>
  <c r="K37" i="1"/>
  <c r="D65" i="10"/>
  <c r="D53" i="10"/>
  <c r="T103" i="1"/>
  <c r="T102" i="1"/>
  <c r="T101" i="1"/>
  <c r="T100" i="1"/>
  <c r="T99" i="1"/>
  <c r="T96" i="1"/>
  <c r="T95" i="1"/>
  <c r="T94" i="1"/>
  <c r="T93" i="1"/>
  <c r="T92" i="1"/>
  <c r="T91" i="1"/>
  <c r="T90" i="1"/>
  <c r="T89" i="1"/>
  <c r="T88" i="1"/>
  <c r="T87" i="1"/>
  <c r="T86" i="1"/>
  <c r="T85" i="1"/>
  <c r="T84" i="1"/>
  <c r="T83" i="1"/>
  <c r="T82" i="1"/>
  <c r="T81" i="1"/>
  <c r="T80" i="1"/>
  <c r="T79" i="1"/>
  <c r="T78" i="1"/>
  <c r="T75" i="1"/>
  <c r="T74" i="1"/>
  <c r="T73" i="1"/>
  <c r="T72" i="1"/>
  <c r="T71" i="1"/>
  <c r="T70" i="1"/>
  <c r="T69" i="1"/>
  <c r="T68" i="1"/>
  <c r="T67" i="1"/>
  <c r="T64" i="1"/>
  <c r="T63" i="1"/>
  <c r="T62" i="1"/>
  <c r="T61" i="1"/>
  <c r="T60" i="1"/>
  <c r="T59" i="1"/>
  <c r="T58" i="1"/>
  <c r="T57" i="1"/>
  <c r="T56" i="1"/>
  <c r="T55" i="1"/>
  <c r="T54" i="1"/>
  <c r="T53" i="1"/>
  <c r="T52" i="1"/>
  <c r="T51" i="1"/>
  <c r="T50" i="1"/>
  <c r="T48" i="1"/>
  <c r="T45" i="1"/>
  <c r="T44" i="1"/>
  <c r="T43" i="1"/>
  <c r="T42" i="1"/>
  <c r="T41" i="1"/>
  <c r="T40" i="1"/>
  <c r="T36" i="1"/>
  <c r="T35" i="1"/>
  <c r="T34" i="1"/>
  <c r="T33" i="1"/>
  <c r="T32" i="1"/>
  <c r="T31" i="1"/>
  <c r="T30" i="1"/>
  <c r="T29" i="1"/>
  <c r="T28" i="1"/>
  <c r="T27" i="1"/>
  <c r="T26" i="1"/>
  <c r="T25" i="1"/>
  <c r="T24" i="1"/>
  <c r="T23" i="1"/>
  <c r="T22" i="1"/>
  <c r="T21" i="1"/>
  <c r="T20" i="1"/>
  <c r="T19" i="1"/>
  <c r="T18" i="1"/>
  <c r="T17" i="1"/>
  <c r="Q103" i="1"/>
  <c r="Q102" i="1"/>
  <c r="Q101" i="1"/>
  <c r="Q100" i="1"/>
  <c r="Q99" i="1"/>
  <c r="Q96" i="1"/>
  <c r="Q95" i="1"/>
  <c r="Q94" i="1"/>
  <c r="Q93" i="1"/>
  <c r="Q92" i="1"/>
  <c r="Q91" i="1"/>
  <c r="Q90" i="1"/>
  <c r="Q89" i="1"/>
  <c r="Q88" i="1"/>
  <c r="Q87" i="1"/>
  <c r="Q86" i="1"/>
  <c r="Q85" i="1"/>
  <c r="Q84" i="1"/>
  <c r="Q83" i="1"/>
  <c r="Q82" i="1"/>
  <c r="Q81" i="1"/>
  <c r="Q80" i="1"/>
  <c r="Q79" i="1"/>
  <c r="Q78" i="1"/>
  <c r="Q75" i="1"/>
  <c r="Q74" i="1"/>
  <c r="Q73" i="1"/>
  <c r="Q72" i="1"/>
  <c r="Q71" i="1"/>
  <c r="Q70" i="1"/>
  <c r="Q69" i="1"/>
  <c r="Q68" i="1"/>
  <c r="Q67" i="1"/>
  <c r="Q64" i="1"/>
  <c r="Q63" i="1"/>
  <c r="Q62" i="1"/>
  <c r="Q61" i="1"/>
  <c r="Q60" i="1"/>
  <c r="Q59" i="1"/>
  <c r="Q58" i="1"/>
  <c r="Q57" i="1"/>
  <c r="Q56" i="1"/>
  <c r="Q55" i="1"/>
  <c r="Q54" i="1"/>
  <c r="Q53" i="1"/>
  <c r="Q52" i="1"/>
  <c r="Q51" i="1"/>
  <c r="Q50" i="1"/>
  <c r="Q48" i="1"/>
  <c r="Q45" i="1"/>
  <c r="Q44" i="1"/>
  <c r="Q43" i="1"/>
  <c r="Q42" i="1"/>
  <c r="Q41" i="1"/>
  <c r="Q40" i="1"/>
  <c r="Q36" i="1"/>
  <c r="Q35" i="1"/>
  <c r="Q34" i="1"/>
  <c r="Q33" i="1"/>
  <c r="Q32" i="1"/>
  <c r="Q31" i="1"/>
  <c r="Q30" i="1"/>
  <c r="Q29" i="1"/>
  <c r="Q28" i="1"/>
  <c r="Q27" i="1"/>
  <c r="Q26" i="1"/>
  <c r="Q25" i="1"/>
  <c r="Q24" i="1"/>
  <c r="Q23" i="1"/>
  <c r="Q22" i="1"/>
  <c r="Q21" i="1"/>
  <c r="Q20" i="1"/>
  <c r="Q19" i="1"/>
  <c r="Q18" i="1"/>
  <c r="Q17" i="1"/>
  <c r="N103" i="1"/>
  <c r="N102" i="1"/>
  <c r="N101" i="1"/>
  <c r="N100" i="1"/>
  <c r="N99" i="1"/>
  <c r="N96" i="1"/>
  <c r="N95" i="1"/>
  <c r="N94" i="1"/>
  <c r="N93" i="1"/>
  <c r="N92" i="1"/>
  <c r="N91" i="1"/>
  <c r="N90" i="1"/>
  <c r="N89" i="1"/>
  <c r="N88" i="1"/>
  <c r="N87" i="1"/>
  <c r="N86" i="1"/>
  <c r="N85" i="1"/>
  <c r="N84" i="1"/>
  <c r="N83" i="1"/>
  <c r="N82" i="1"/>
  <c r="N81" i="1"/>
  <c r="N80" i="1"/>
  <c r="N79" i="1"/>
  <c r="N78" i="1"/>
  <c r="N75" i="1"/>
  <c r="N74" i="1"/>
  <c r="N73" i="1"/>
  <c r="N72" i="1"/>
  <c r="N71" i="1"/>
  <c r="N70" i="1"/>
  <c r="N69" i="1"/>
  <c r="N68" i="1"/>
  <c r="N67" i="1"/>
  <c r="N64" i="1"/>
  <c r="N63" i="1"/>
  <c r="N62" i="1"/>
  <c r="N61" i="1"/>
  <c r="N60" i="1"/>
  <c r="N59" i="1"/>
  <c r="N58" i="1"/>
  <c r="N57" i="1"/>
  <c r="N56" i="1"/>
  <c r="N55" i="1"/>
  <c r="N54" i="1"/>
  <c r="N53" i="1"/>
  <c r="N52" i="1"/>
  <c r="N51" i="1"/>
  <c r="N50" i="1"/>
  <c r="N45" i="1"/>
  <c r="N44" i="1"/>
  <c r="N43" i="1"/>
  <c r="N42" i="1"/>
  <c r="N41" i="1"/>
  <c r="N40" i="1"/>
  <c r="N36" i="1"/>
  <c r="N35" i="1"/>
  <c r="N34" i="1"/>
  <c r="N33" i="1"/>
  <c r="N32" i="1"/>
  <c r="N31" i="1"/>
  <c r="N30" i="1"/>
  <c r="N29" i="1"/>
  <c r="N28" i="1"/>
  <c r="N27" i="1"/>
  <c r="N26" i="1"/>
  <c r="N25" i="1"/>
  <c r="N24" i="1"/>
  <c r="N23" i="1"/>
  <c r="N22" i="1"/>
  <c r="N21" i="1"/>
  <c r="N20" i="1"/>
  <c r="N19" i="1"/>
  <c r="N18" i="1"/>
  <c r="N17" i="1"/>
  <c r="K103" i="1"/>
  <c r="K102" i="1"/>
  <c r="K101" i="1"/>
  <c r="K100" i="1"/>
  <c r="K99" i="1"/>
  <c r="K96" i="1"/>
  <c r="K95" i="1"/>
  <c r="K94" i="1"/>
  <c r="K93" i="1"/>
  <c r="K92" i="1"/>
  <c r="K91" i="1"/>
  <c r="K90" i="1"/>
  <c r="K89" i="1"/>
  <c r="K88" i="1"/>
  <c r="K87" i="1"/>
  <c r="K86" i="1"/>
  <c r="K85" i="1"/>
  <c r="K84" i="1"/>
  <c r="K83" i="1"/>
  <c r="K82" i="1"/>
  <c r="K81" i="1"/>
  <c r="K80" i="1"/>
  <c r="K79" i="1"/>
  <c r="K78" i="1"/>
  <c r="K75" i="1"/>
  <c r="K74" i="1"/>
  <c r="K73" i="1"/>
  <c r="K72" i="1"/>
  <c r="K71" i="1"/>
  <c r="K70" i="1"/>
  <c r="K69" i="1"/>
  <c r="K68" i="1"/>
  <c r="K67" i="1"/>
  <c r="K64" i="1"/>
  <c r="K63" i="1"/>
  <c r="K62" i="1"/>
  <c r="K61" i="1"/>
  <c r="K60" i="1"/>
  <c r="K59" i="1"/>
  <c r="K58" i="1"/>
  <c r="K57" i="1"/>
  <c r="K56" i="1"/>
  <c r="K55" i="1"/>
  <c r="K54" i="1"/>
  <c r="K53" i="1"/>
  <c r="K52" i="1"/>
  <c r="K51" i="1"/>
  <c r="K50" i="1"/>
  <c r="K48" i="1"/>
  <c r="K45" i="1"/>
  <c r="K44" i="1"/>
  <c r="K43" i="1"/>
  <c r="K42" i="1"/>
  <c r="K41" i="1"/>
  <c r="K40" i="1"/>
  <c r="K36" i="1"/>
  <c r="K35" i="1"/>
  <c r="K34" i="1"/>
  <c r="K33" i="1"/>
  <c r="K32" i="1"/>
  <c r="K31" i="1"/>
  <c r="K30" i="1"/>
  <c r="K29" i="1"/>
  <c r="K28" i="1"/>
  <c r="K27" i="1"/>
  <c r="K26" i="1"/>
  <c r="K25" i="1"/>
  <c r="K24" i="1"/>
  <c r="K23" i="1"/>
  <c r="K22" i="1"/>
  <c r="K21" i="1"/>
  <c r="K20" i="1"/>
  <c r="K19" i="1"/>
  <c r="K18" i="1"/>
  <c r="K17" i="1"/>
  <c r="H102" i="1"/>
  <c r="H103" i="1"/>
  <c r="H101" i="1"/>
  <c r="H100" i="1"/>
  <c r="H99" i="1"/>
  <c r="H87" i="1"/>
  <c r="H88" i="1"/>
  <c r="H89" i="1"/>
  <c r="H90" i="1"/>
  <c r="H91" i="1"/>
  <c r="H92" i="1"/>
  <c r="H93" i="1"/>
  <c r="H94" i="1"/>
  <c r="H95" i="1"/>
  <c r="H96" i="1"/>
  <c r="H86" i="1"/>
  <c r="H85" i="1"/>
  <c r="H84" i="1"/>
  <c r="H83" i="1"/>
  <c r="H82" i="1"/>
  <c r="H81" i="1"/>
  <c r="H80" i="1"/>
  <c r="H79" i="1"/>
  <c r="H78" i="1"/>
  <c r="H70" i="1"/>
  <c r="H71" i="1"/>
  <c r="H72" i="1"/>
  <c r="H73" i="1"/>
  <c r="H74" i="1"/>
  <c r="H75" i="1"/>
  <c r="H69" i="1"/>
  <c r="H68" i="1"/>
  <c r="H67" i="1"/>
  <c r="H54" i="1"/>
  <c r="H55" i="1"/>
  <c r="H56" i="1"/>
  <c r="H57" i="1"/>
  <c r="H58" i="1"/>
  <c r="H59" i="1"/>
  <c r="H60" i="1"/>
  <c r="H61" i="1"/>
  <c r="H62" i="1"/>
  <c r="H63" i="1"/>
  <c r="H64" i="1"/>
  <c r="H53" i="1"/>
  <c r="H52" i="1"/>
  <c r="H51" i="1"/>
  <c r="H50" i="1"/>
  <c r="H48" i="1"/>
  <c r="H43" i="1"/>
  <c r="H44" i="1"/>
  <c r="H45" i="1"/>
  <c r="H42" i="1"/>
  <c r="H41" i="1"/>
  <c r="H40" i="1"/>
  <c r="H18" i="1"/>
  <c r="H19" i="1"/>
  <c r="H20" i="1"/>
  <c r="H21" i="1"/>
  <c r="H22" i="1"/>
  <c r="H23" i="1"/>
  <c r="H24" i="1"/>
  <c r="H25" i="1"/>
  <c r="H26" i="1"/>
  <c r="H27" i="1"/>
  <c r="H28" i="1"/>
  <c r="H29" i="1"/>
  <c r="H30" i="1"/>
  <c r="H31" i="1"/>
  <c r="H32" i="1"/>
  <c r="H33" i="1"/>
  <c r="H34" i="1"/>
  <c r="H35" i="1"/>
  <c r="H36" i="1"/>
  <c r="H17" i="1"/>
  <c r="B7" i="1"/>
  <c r="B5" i="1"/>
  <c r="B6" i="1" s="1"/>
  <c r="A5" i="10" s="1"/>
  <c r="W24" i="1"/>
  <c r="D61" i="10"/>
  <c r="D62" i="10"/>
  <c r="D55" i="10"/>
  <c r="D50" i="10"/>
  <c r="A105" i="10"/>
  <c r="E105" i="10" s="1"/>
  <c r="A104" i="10"/>
  <c r="E104" i="10" s="1"/>
  <c r="A103" i="10"/>
  <c r="E103" i="10" s="1"/>
  <c r="A102" i="10"/>
  <c r="E102" i="10" s="1"/>
  <c r="A101" i="10"/>
  <c r="E101" i="10" s="1"/>
  <c r="A98" i="10"/>
  <c r="E98" i="10" s="1"/>
  <c r="A97" i="10"/>
  <c r="E97" i="10" s="1"/>
  <c r="A96" i="10"/>
  <c r="E96" i="10" s="1"/>
  <c r="A95" i="10"/>
  <c r="E95" i="10" s="1"/>
  <c r="A94" i="10"/>
  <c r="E94" i="10" s="1"/>
  <c r="A93" i="10"/>
  <c r="E93" i="10" s="1"/>
  <c r="A92" i="10"/>
  <c r="E92" i="10" s="1"/>
  <c r="A91" i="10"/>
  <c r="E91" i="10" s="1"/>
  <c r="A90" i="10"/>
  <c r="E90" i="10" s="1"/>
  <c r="A89" i="10"/>
  <c r="E89" i="10" s="1"/>
  <c r="A88" i="10"/>
  <c r="E88" i="10" s="1"/>
  <c r="A87" i="10"/>
  <c r="E87" i="10" s="1"/>
  <c r="A86" i="10"/>
  <c r="E86" i="10" s="1"/>
  <c r="A85" i="10"/>
  <c r="E85" i="10" s="1"/>
  <c r="A84" i="10"/>
  <c r="E84" i="10" s="1"/>
  <c r="A83" i="10"/>
  <c r="E83" i="10" s="1"/>
  <c r="A82" i="10"/>
  <c r="E82" i="10" s="1"/>
  <c r="A81" i="10"/>
  <c r="E81" i="10" s="1"/>
  <c r="A80" i="10"/>
  <c r="E80" i="10" s="1"/>
  <c r="A77" i="10"/>
  <c r="E77" i="10" s="1"/>
  <c r="A76" i="10"/>
  <c r="E76" i="10" s="1"/>
  <c r="A75" i="10"/>
  <c r="E72" i="10" s="1"/>
  <c r="A74" i="10"/>
  <c r="A73" i="10"/>
  <c r="A72" i="10"/>
  <c r="E71" i="10" s="1"/>
  <c r="A71" i="10"/>
  <c r="E70" i="10" s="1"/>
  <c r="A70" i="10"/>
  <c r="A69" i="10"/>
  <c r="A66" i="10"/>
  <c r="E66" i="10" s="1"/>
  <c r="A65" i="10"/>
  <c r="E65" i="10" s="1"/>
  <c r="A63" i="10"/>
  <c r="E63" i="10" s="1"/>
  <c r="A62" i="10"/>
  <c r="E62" i="10" s="1"/>
  <c r="A61" i="10"/>
  <c r="E61" i="10" s="1"/>
  <c r="A60" i="10"/>
  <c r="E60" i="10" s="1"/>
  <c r="A59" i="10"/>
  <c r="E59" i="10" s="1"/>
  <c r="A58" i="10"/>
  <c r="E58" i="10" s="1"/>
  <c r="A57" i="10"/>
  <c r="E57" i="10" s="1"/>
  <c r="A56" i="10"/>
  <c r="E56" i="10" s="1"/>
  <c r="A55" i="10"/>
  <c r="E55" i="10" s="1"/>
  <c r="A53" i="10"/>
  <c r="E53" i="10" s="1"/>
  <c r="A52" i="10"/>
  <c r="E52" i="10" s="1"/>
  <c r="A50" i="10"/>
  <c r="E50" i="10" s="1"/>
  <c r="A47" i="10"/>
  <c r="E47" i="10" s="1"/>
  <c r="A46" i="10"/>
  <c r="E46" i="10" s="1"/>
  <c r="A45" i="10"/>
  <c r="E45" i="10" s="1"/>
  <c r="A44" i="10"/>
  <c r="E44" i="10" s="1"/>
  <c r="A43" i="10"/>
  <c r="E43" i="10" s="1"/>
  <c r="A42" i="10"/>
  <c r="E42" i="10" s="1"/>
  <c r="A19" i="10"/>
  <c r="E19" i="10" s="1"/>
  <c r="W103" i="1"/>
  <c r="W102" i="1"/>
  <c r="W101" i="1"/>
  <c r="W100" i="1"/>
  <c r="W99" i="1"/>
  <c r="W85" i="1"/>
  <c r="W86" i="1"/>
  <c r="W87" i="1"/>
  <c r="W88" i="1"/>
  <c r="W89" i="1"/>
  <c r="W90" i="1"/>
  <c r="W91" i="1"/>
  <c r="W92" i="1"/>
  <c r="W93" i="1"/>
  <c r="W94" i="1"/>
  <c r="W95" i="1"/>
  <c r="W96" i="1"/>
  <c r="W84" i="1"/>
  <c r="W83" i="1"/>
  <c r="W82" i="1"/>
  <c r="W81" i="1"/>
  <c r="W80" i="1"/>
  <c r="W79" i="1"/>
  <c r="W78" i="1"/>
  <c r="W75" i="1"/>
  <c r="W74" i="1"/>
  <c r="W73" i="1"/>
  <c r="W72" i="1"/>
  <c r="W71" i="1"/>
  <c r="W70" i="1"/>
  <c r="W69" i="1"/>
  <c r="W68" i="1"/>
  <c r="W67" i="1"/>
  <c r="W45" i="1"/>
  <c r="W44" i="1"/>
  <c r="W43" i="1"/>
  <c r="W42" i="1"/>
  <c r="W41" i="1"/>
  <c r="W40" i="1"/>
  <c r="D56" i="10"/>
  <c r="C56" i="10"/>
  <c r="B56" i="10"/>
  <c r="W54" i="1"/>
  <c r="E2" i="10"/>
  <c r="M97" i="1"/>
  <c r="L97" i="1"/>
  <c r="M76" i="1"/>
  <c r="L76" i="1"/>
  <c r="M65" i="1"/>
  <c r="L65" i="1"/>
  <c r="M46" i="1"/>
  <c r="L46" i="1"/>
  <c r="M38" i="1"/>
  <c r="L38" i="1"/>
  <c r="M15" i="1"/>
  <c r="L15" i="1"/>
  <c r="W17" i="1"/>
  <c r="S97" i="1"/>
  <c r="R97" i="1"/>
  <c r="S76" i="1"/>
  <c r="R76" i="1"/>
  <c r="S65" i="1"/>
  <c r="R65" i="1"/>
  <c r="S46" i="1"/>
  <c r="R46" i="1"/>
  <c r="S38" i="1"/>
  <c r="R38" i="1"/>
  <c r="S15" i="1"/>
  <c r="R15" i="1"/>
  <c r="P97" i="1"/>
  <c r="O97" i="1"/>
  <c r="P76" i="1"/>
  <c r="O76" i="1"/>
  <c r="P65" i="1"/>
  <c r="O65" i="1"/>
  <c r="P46" i="1"/>
  <c r="O46" i="1"/>
  <c r="P38" i="1"/>
  <c r="O38" i="1"/>
  <c r="P15" i="1"/>
  <c r="O15" i="1"/>
  <c r="J97" i="1"/>
  <c r="I97" i="1"/>
  <c r="J76" i="1"/>
  <c r="I76" i="1"/>
  <c r="J65" i="1"/>
  <c r="I65" i="1"/>
  <c r="J46" i="1"/>
  <c r="I46" i="1"/>
  <c r="J38" i="1"/>
  <c r="I38" i="1"/>
  <c r="J15" i="1"/>
  <c r="I15" i="1"/>
  <c r="D77" i="10"/>
  <c r="D76" i="10"/>
  <c r="D75" i="10"/>
  <c r="D74" i="10"/>
  <c r="D73" i="10"/>
  <c r="D72" i="10"/>
  <c r="D71" i="10"/>
  <c r="D69" i="10"/>
  <c r="D52" i="10"/>
  <c r="D57" i="10"/>
  <c r="D58" i="10"/>
  <c r="D59" i="10"/>
  <c r="D60" i="10"/>
  <c r="D63" i="10"/>
  <c r="D66" i="10"/>
  <c r="W28" i="1"/>
  <c r="W29" i="1"/>
  <c r="W30" i="1"/>
  <c r="W31" i="1"/>
  <c r="W32" i="1"/>
  <c r="W33" i="1"/>
  <c r="W34" i="1"/>
  <c r="W35" i="1"/>
  <c r="W36" i="1"/>
  <c r="W37" i="1"/>
  <c r="B52" i="10"/>
  <c r="C52" i="10"/>
  <c r="B53" i="10"/>
  <c r="C53" i="10"/>
  <c r="B55" i="10"/>
  <c r="C55" i="10"/>
  <c r="B57" i="10"/>
  <c r="C57" i="10"/>
  <c r="B58" i="10"/>
  <c r="C58" i="10"/>
  <c r="B59" i="10"/>
  <c r="C59" i="10"/>
  <c r="B60" i="10"/>
  <c r="C60" i="10"/>
  <c r="B61" i="10"/>
  <c r="C61" i="10"/>
  <c r="B62" i="10"/>
  <c r="C62" i="10"/>
  <c r="B63" i="10"/>
  <c r="C63" i="10"/>
  <c r="B65" i="10"/>
  <c r="C65" i="10"/>
  <c r="B66" i="10"/>
  <c r="C66" i="10"/>
  <c r="W51" i="1"/>
  <c r="W53" i="1"/>
  <c r="W55" i="1"/>
  <c r="W56" i="1"/>
  <c r="W57" i="1"/>
  <c r="W58" i="1"/>
  <c r="W50" i="1"/>
  <c r="W59" i="1"/>
  <c r="W60" i="1"/>
  <c r="W61" i="1"/>
  <c r="W62" i="1"/>
  <c r="W63" i="1"/>
  <c r="W64" i="1"/>
  <c r="W48" i="1"/>
  <c r="W25" i="1"/>
  <c r="W26" i="1"/>
  <c r="W27" i="1"/>
  <c r="W18" i="1"/>
  <c r="W19" i="1"/>
  <c r="W20" i="1"/>
  <c r="W21" i="1"/>
  <c r="W22" i="1"/>
  <c r="W23" i="1"/>
  <c r="B10" i="10"/>
  <c r="B11" i="10"/>
  <c r="B12" i="10"/>
  <c r="B13" i="10"/>
  <c r="B14" i="10"/>
  <c r="B15" i="10"/>
  <c r="B9" i="10"/>
  <c r="D19" i="10"/>
  <c r="K45" i="13"/>
  <c r="J45" i="13"/>
  <c r="G45" i="13"/>
  <c r="F45" i="13"/>
  <c r="E45" i="13"/>
  <c r="D45" i="13"/>
  <c r="C45" i="13"/>
  <c r="B102" i="10"/>
  <c r="B103" i="10"/>
  <c r="B104" i="10"/>
  <c r="B105" i="10"/>
  <c r="B101" i="10"/>
  <c r="B81" i="10"/>
  <c r="B82" i="10"/>
  <c r="B83" i="10"/>
  <c r="B84" i="10"/>
  <c r="B85" i="10"/>
  <c r="B86" i="10"/>
  <c r="B87" i="10"/>
  <c r="B88" i="10"/>
  <c r="B89" i="10"/>
  <c r="B90" i="10"/>
  <c r="B91" i="10"/>
  <c r="B92" i="10"/>
  <c r="B93" i="10"/>
  <c r="B94" i="10"/>
  <c r="B95" i="10"/>
  <c r="B96" i="10"/>
  <c r="B97" i="10"/>
  <c r="B98" i="10"/>
  <c r="B80" i="10"/>
  <c r="B70" i="10"/>
  <c r="B71" i="10"/>
  <c r="B72" i="10"/>
  <c r="B73" i="10"/>
  <c r="B74" i="10"/>
  <c r="B75" i="10"/>
  <c r="B76" i="10"/>
  <c r="B77" i="10"/>
  <c r="B69" i="10"/>
  <c r="B50" i="10"/>
  <c r="B43" i="10"/>
  <c r="B44" i="10"/>
  <c r="B45" i="10"/>
  <c r="B46" i="10"/>
  <c r="B47" i="10"/>
  <c r="B42" i="10"/>
  <c r="B19" i="10"/>
  <c r="C43" i="10"/>
  <c r="C42" i="10"/>
  <c r="G65" i="1"/>
  <c r="F15" i="1"/>
  <c r="F76" i="1"/>
  <c r="F38" i="1"/>
  <c r="F46" i="1"/>
  <c r="F65" i="1"/>
  <c r="F97" i="1"/>
  <c r="D105" i="10"/>
  <c r="D104" i="10"/>
  <c r="D103" i="10"/>
  <c r="D102" i="10"/>
  <c r="D101" i="10"/>
  <c r="D98" i="10"/>
  <c r="D97" i="10"/>
  <c r="D96" i="10"/>
  <c r="D95" i="10"/>
  <c r="D94" i="10"/>
  <c r="D92" i="10"/>
  <c r="D91" i="10"/>
  <c r="D90" i="10"/>
  <c r="D89" i="10"/>
  <c r="D88" i="10"/>
  <c r="D87" i="10"/>
  <c r="D86" i="10"/>
  <c r="D85" i="10"/>
  <c r="D84" i="10"/>
  <c r="D83" i="10"/>
  <c r="D82" i="10"/>
  <c r="D81" i="10"/>
  <c r="D80" i="10"/>
  <c r="D47" i="10"/>
  <c r="D46" i="10"/>
  <c r="D45" i="10"/>
  <c r="D44" i="10"/>
  <c r="D43" i="10"/>
  <c r="D42" i="10"/>
  <c r="C105" i="10"/>
  <c r="C104" i="10"/>
  <c r="C103" i="10"/>
  <c r="C102" i="10"/>
  <c r="C101" i="10"/>
  <c r="C98" i="10"/>
  <c r="C97" i="10"/>
  <c r="C96" i="10"/>
  <c r="C95" i="10"/>
  <c r="C94" i="10"/>
  <c r="C93" i="10"/>
  <c r="C92" i="10"/>
  <c r="C91" i="10"/>
  <c r="C90" i="10"/>
  <c r="C89" i="10"/>
  <c r="C88" i="10"/>
  <c r="C87" i="10"/>
  <c r="C86" i="10"/>
  <c r="C85" i="10"/>
  <c r="C84" i="10"/>
  <c r="C83" i="10"/>
  <c r="C82" i="10"/>
  <c r="C81" i="10"/>
  <c r="C80" i="10"/>
  <c r="C76" i="10"/>
  <c r="C77" i="10"/>
  <c r="C72" i="10"/>
  <c r="C71" i="10"/>
  <c r="C70" i="10"/>
  <c r="C69" i="10"/>
  <c r="C50" i="10"/>
  <c r="C47" i="10"/>
  <c r="C46" i="10"/>
  <c r="C45" i="10"/>
  <c r="C44" i="10"/>
  <c r="C19" i="10"/>
  <c r="L63" i="9"/>
  <c r="B63" i="9"/>
  <c r="E21" i="9"/>
  <c r="I21" i="9" s="1"/>
  <c r="E22" i="9"/>
  <c r="G22" i="9"/>
  <c r="H22" i="9"/>
  <c r="E23" i="9"/>
  <c r="G23" i="9"/>
  <c r="H23" i="9"/>
  <c r="E24" i="9"/>
  <c r="G24" i="9"/>
  <c r="H24" i="9"/>
  <c r="E25" i="9"/>
  <c r="G25" i="9"/>
  <c r="H25" i="9"/>
  <c r="E26" i="9"/>
  <c r="G26" i="9"/>
  <c r="H26" i="9"/>
  <c r="E27" i="9"/>
  <c r="G27" i="9"/>
  <c r="H27" i="9"/>
  <c r="E28" i="9"/>
  <c r="G28" i="9"/>
  <c r="H28" i="9"/>
  <c r="E29" i="9"/>
  <c r="G29" i="9"/>
  <c r="H29" i="9"/>
  <c r="E30" i="9"/>
  <c r="G30" i="9"/>
  <c r="H30" i="9"/>
  <c r="E31" i="9"/>
  <c r="G31" i="9"/>
  <c r="H31" i="9"/>
  <c r="E32" i="9"/>
  <c r="G32" i="9"/>
  <c r="H32" i="9"/>
  <c r="E33" i="9"/>
  <c r="G33" i="9"/>
  <c r="H33" i="9"/>
  <c r="E34" i="9"/>
  <c r="G34" i="9"/>
  <c r="H34" i="9"/>
  <c r="E35" i="9"/>
  <c r="G35" i="9"/>
  <c r="H35" i="9"/>
  <c r="E36" i="9"/>
  <c r="G36" i="9"/>
  <c r="H36" i="9"/>
  <c r="E37" i="9"/>
  <c r="G37" i="9"/>
  <c r="H37" i="9"/>
  <c r="E38" i="9"/>
  <c r="G38" i="9"/>
  <c r="H38" i="9"/>
  <c r="E39" i="9"/>
  <c r="G39" i="9"/>
  <c r="H39" i="9"/>
  <c r="E40" i="9"/>
  <c r="G40" i="9"/>
  <c r="H40" i="9"/>
  <c r="E41" i="9"/>
  <c r="G41" i="9"/>
  <c r="H41" i="9"/>
  <c r="E42" i="9"/>
  <c r="G42" i="9"/>
  <c r="H42" i="9"/>
  <c r="E43" i="9"/>
  <c r="G43" i="9"/>
  <c r="H43" i="9"/>
  <c r="E44" i="9"/>
  <c r="G44" i="9"/>
  <c r="H44" i="9"/>
  <c r="E45" i="9"/>
  <c r="G45" i="9"/>
  <c r="H45" i="9"/>
  <c r="E46" i="9"/>
  <c r="G46" i="9"/>
  <c r="H46" i="9"/>
  <c r="E47" i="9"/>
  <c r="G47" i="9"/>
  <c r="H47" i="9"/>
  <c r="E48" i="9"/>
  <c r="G48" i="9"/>
  <c r="H48" i="9"/>
  <c r="E49" i="9"/>
  <c r="G49" i="9"/>
  <c r="H49" i="9"/>
  <c r="E50" i="9"/>
  <c r="G50" i="9"/>
  <c r="H50" i="9"/>
  <c r="E51" i="9"/>
  <c r="G51" i="9"/>
  <c r="H51" i="9"/>
  <c r="E52" i="9"/>
  <c r="G52" i="9"/>
  <c r="H52" i="9"/>
  <c r="E53" i="9"/>
  <c r="G53" i="9"/>
  <c r="H53" i="9"/>
  <c r="E54" i="9"/>
  <c r="G54" i="9"/>
  <c r="H54" i="9"/>
  <c r="E55" i="9"/>
  <c r="G55" i="9"/>
  <c r="H55" i="9"/>
  <c r="E56" i="9"/>
  <c r="G56" i="9"/>
  <c r="H56" i="9"/>
  <c r="E57" i="9"/>
  <c r="I57" i="9" s="1"/>
  <c r="G57" i="9"/>
  <c r="H57" i="9"/>
  <c r="E58" i="9"/>
  <c r="G58" i="9"/>
  <c r="H58" i="9"/>
  <c r="E59" i="9"/>
  <c r="G59" i="9"/>
  <c r="H59" i="9"/>
  <c r="E60" i="9"/>
  <c r="G60" i="9"/>
  <c r="H60" i="9"/>
  <c r="E61" i="9"/>
  <c r="G61" i="9"/>
  <c r="H61" i="9"/>
  <c r="E62" i="9"/>
  <c r="G62" i="9"/>
  <c r="H62" i="9"/>
  <c r="G76" i="1"/>
  <c r="G97" i="1"/>
  <c r="G46" i="1"/>
  <c r="G38" i="1"/>
  <c r="G15" i="1"/>
  <c r="E69" i="10"/>
  <c r="G52" i="13" l="1"/>
  <c r="H52" i="13" s="1"/>
  <c r="I53" i="9"/>
  <c r="I33" i="9"/>
  <c r="I29" i="9"/>
  <c r="I62" i="9"/>
  <c r="I58" i="9"/>
  <c r="I38" i="9"/>
  <c r="I34" i="9"/>
  <c r="G48" i="13"/>
  <c r="G50" i="13"/>
  <c r="G53" i="13"/>
  <c r="H53" i="13" s="1"/>
  <c r="G49" i="13"/>
  <c r="H49" i="13" s="1"/>
  <c r="I43" i="9"/>
  <c r="G51" i="13"/>
  <c r="H51" i="13" s="1"/>
  <c r="I39" i="9"/>
  <c r="I35" i="9"/>
  <c r="I30" i="9"/>
  <c r="I25" i="9"/>
  <c r="K66" i="9"/>
  <c r="I24" i="9"/>
  <c r="I59" i="9"/>
  <c r="I44" i="9"/>
  <c r="I60" i="9"/>
  <c r="I55" i="9"/>
  <c r="I50" i="9"/>
  <c r="I46" i="9"/>
  <c r="I45" i="9"/>
  <c r="I41" i="9"/>
  <c r="I36" i="9"/>
  <c r="I31" i="9"/>
  <c r="I26" i="9"/>
  <c r="I22" i="9"/>
  <c r="J21" i="9" s="1"/>
  <c r="K21" i="9" s="1"/>
  <c r="I48" i="9"/>
  <c r="I54" i="9"/>
  <c r="I49" i="9"/>
  <c r="I40" i="9"/>
  <c r="I61" i="9"/>
  <c r="I56" i="9"/>
  <c r="I52" i="9"/>
  <c r="I51" i="9"/>
  <c r="I47" i="9"/>
  <c r="I42" i="9"/>
  <c r="I37" i="9"/>
  <c r="I32" i="9"/>
  <c r="I28" i="9"/>
  <c r="I27" i="9"/>
  <c r="I23" i="9"/>
  <c r="H50" i="13"/>
  <c r="H48" i="13"/>
  <c r="N46" i="1"/>
  <c r="H15" i="1"/>
  <c r="K46" i="1"/>
  <c r="Q76" i="1"/>
  <c r="H97" i="1"/>
  <c r="Q46" i="1"/>
  <c r="T46" i="1"/>
  <c r="K38" i="1"/>
  <c r="N38" i="1"/>
  <c r="T97" i="1"/>
  <c r="T65" i="1"/>
  <c r="T15" i="1"/>
  <c r="T38" i="1"/>
  <c r="T76" i="1"/>
  <c r="Q38" i="1"/>
  <c r="Q15" i="1"/>
  <c r="Q65" i="1"/>
  <c r="Q97" i="1"/>
  <c r="N97" i="1"/>
  <c r="N76" i="1"/>
  <c r="N15" i="1"/>
  <c r="N65" i="1"/>
  <c r="K97" i="1"/>
  <c r="K76" i="1"/>
  <c r="K15" i="1"/>
  <c r="K65" i="1"/>
  <c r="H76" i="1"/>
  <c r="H65" i="1"/>
  <c r="H46" i="1"/>
  <c r="H38" i="1"/>
  <c r="I106" i="1"/>
  <c r="R106" i="1"/>
  <c r="G106" i="1"/>
  <c r="G14" i="1" s="1"/>
  <c r="O106" i="1"/>
  <c r="F106" i="1"/>
  <c r="M106" i="1"/>
  <c r="M14" i="1" s="1"/>
  <c r="J106" i="1"/>
  <c r="J14" i="1" s="1"/>
  <c r="P106" i="1"/>
  <c r="P14" i="1" s="1"/>
  <c r="S106" i="1"/>
  <c r="S14" i="1" s="1"/>
  <c r="L106" i="1"/>
  <c r="A67" i="10"/>
  <c r="A78" i="10"/>
  <c r="A99" i="10"/>
  <c r="A48" i="10"/>
  <c r="A40" i="10"/>
  <c r="A17" i="10"/>
  <c r="J57" i="9" l="1"/>
  <c r="K57" i="9" s="1"/>
  <c r="J42" i="9"/>
  <c r="K42" i="9" s="1"/>
  <c r="J48" i="9"/>
  <c r="K48" i="9" s="1"/>
  <c r="J36" i="9"/>
  <c r="K36" i="9" s="1"/>
  <c r="J60" i="9"/>
  <c r="K60" i="9" s="1"/>
  <c r="J54" i="9"/>
  <c r="K54" i="9" s="1"/>
  <c r="J51" i="9"/>
  <c r="K51" i="9" s="1"/>
  <c r="J30" i="9"/>
  <c r="K30" i="9" s="1"/>
  <c r="J24" i="9"/>
  <c r="K24" i="9" s="1"/>
  <c r="J33" i="9"/>
  <c r="K33" i="9" s="1"/>
  <c r="J39" i="9"/>
  <c r="K39" i="9" s="1"/>
  <c r="J45" i="9"/>
  <c r="K45" i="9" s="1"/>
  <c r="J27" i="9"/>
  <c r="K27" i="9" s="1"/>
  <c r="L14" i="1"/>
  <c r="B10" i="1"/>
  <c r="R14" i="1"/>
  <c r="B12" i="1"/>
  <c r="O14" i="1"/>
  <c r="B11" i="1"/>
  <c r="F14" i="1"/>
  <c r="B8" i="1"/>
  <c r="I14" i="1"/>
  <c r="B9" i="1"/>
  <c r="R11" i="1"/>
  <c r="I11" i="1"/>
  <c r="N106" i="1"/>
  <c r="N14" i="1" s="1"/>
  <c r="O11" i="1"/>
  <c r="L11" i="1"/>
  <c r="F11" i="1"/>
  <c r="Q106" i="1"/>
  <c r="Q14" i="1" s="1"/>
  <c r="T106" i="1"/>
  <c r="T14" i="1" s="1"/>
  <c r="K106" i="1"/>
  <c r="K14" i="1" s="1"/>
  <c r="H106" i="1"/>
  <c r="H14" i="1" s="1"/>
  <c r="A108" i="10"/>
  <c r="E5" i="10" s="1"/>
  <c r="K63" i="9" l="1"/>
  <c r="K65" i="9" s="1"/>
</calcChain>
</file>

<file path=xl/comments1.xml><?xml version="1.0" encoding="utf-8"?>
<comments xmlns="http://schemas.openxmlformats.org/spreadsheetml/2006/main">
  <authors>
    <author xml:space="preserve"> </author>
    <author>CRD</author>
    <author>jbarzel</author>
  </authors>
  <commentList>
    <comment ref="V2" authorId="0" shapeId="0">
      <text>
        <r>
          <rPr>
            <sz val="12"/>
            <color indexed="81"/>
            <rFont val="Tahoma"/>
            <family val="2"/>
          </rPr>
          <t>Enter the initials of the project team individuals who will be primarily responsible for signing off on credit compliance.</t>
        </r>
      </text>
    </comment>
    <comment ref="B3" authorId="1" shapeId="0">
      <text>
        <r>
          <rPr>
            <sz val="9"/>
            <color indexed="81"/>
            <rFont val="Tahoma"/>
            <family val="2"/>
          </rPr>
          <t>During each project phase, review the Yes, Maybe, and No credits and fill in a target point total to design towards.</t>
        </r>
      </text>
    </comment>
    <comment ref="F11" authorId="2" shapeId="0">
      <text>
        <r>
          <rPr>
            <b/>
            <sz val="9"/>
            <color indexed="81"/>
            <rFont val="Tahoma"/>
            <family val="2"/>
          </rPr>
          <t>A point allocation error will appear if more than the maximum points for a credit are claimed</t>
        </r>
      </text>
    </comment>
    <comment ref="C16" authorId="1" shapeId="0">
      <text>
        <r>
          <rPr>
            <sz val="9"/>
            <color indexed="81"/>
            <rFont val="Tahoma"/>
            <family val="2"/>
          </rPr>
          <t>The Owner will select Yes/No depending on whether the credit is  applicable to the project scope.
Where "No" is selected, the row's text will turn gray.</t>
        </r>
      </text>
    </comment>
  </commentList>
</comments>
</file>

<file path=xl/comments2.xml><?xml version="1.0" encoding="utf-8"?>
<comments xmlns="http://schemas.openxmlformats.org/spreadsheetml/2006/main">
  <authors>
    <author xml:space="preserve"> </author>
  </authors>
  <commentList>
    <comment ref="E18" authorId="0" shapeId="0">
      <text>
        <r>
          <rPr>
            <sz val="8"/>
            <color indexed="81"/>
            <rFont val="Tahoma"/>
            <family val="2"/>
          </rPr>
          <t>Project Team Member initials will populate from the HPBr Checklist tab</t>
        </r>
      </text>
    </comment>
  </commentList>
</comments>
</file>

<file path=xl/sharedStrings.xml><?xml version="1.0" encoding="utf-8"?>
<sst xmlns="http://schemas.openxmlformats.org/spreadsheetml/2006/main" count="913" uniqueCount="475">
  <si>
    <t>Yes</t>
  </si>
  <si>
    <t>No</t>
  </si>
  <si>
    <t>Required</t>
  </si>
  <si>
    <t>Description</t>
  </si>
  <si>
    <t>-</t>
  </si>
  <si>
    <t>Recycling Storage and Collection</t>
  </si>
  <si>
    <t>Tobacco Smoke Control</t>
  </si>
  <si>
    <t>O</t>
  </si>
  <si>
    <t>Environmentally Accredited Design Team</t>
  </si>
  <si>
    <t>Daylight to Occupied spaces</t>
  </si>
  <si>
    <t>Views from Occupied spaces</t>
  </si>
  <si>
    <t>C</t>
  </si>
  <si>
    <t>Maybe</t>
  </si>
  <si>
    <t>Instructions</t>
  </si>
  <si>
    <t xml:space="preserve">Note: Orange-colored cells are to be completed by Design Team. </t>
  </si>
  <si>
    <t>Materials and Resources Calculator</t>
  </si>
  <si>
    <t>Materials Table</t>
  </si>
  <si>
    <t>Description of Material</t>
  </si>
  <si>
    <t>Total
Construction
Cost</t>
  </si>
  <si>
    <t>Labor Cost</t>
  </si>
  <si>
    <t>Equipment Cost</t>
  </si>
  <si>
    <r>
      <t xml:space="preserve">Material Cost
</t>
    </r>
    <r>
      <rPr>
        <sz val="9"/>
        <rFont val="Arial"/>
        <family val="2"/>
      </rPr>
      <t>(Less Labor &amp; Equipment)</t>
    </r>
  </si>
  <si>
    <t>Post-
Consumer</t>
  </si>
  <si>
    <t>Pre-Consumer</t>
  </si>
  <si>
    <t>Value</t>
  </si>
  <si>
    <t>[$]</t>
  </si>
  <si>
    <t>[%]</t>
  </si>
  <si>
    <t>Division</t>
  </si>
  <si>
    <t>03</t>
  </si>
  <si>
    <t>CONCRETE</t>
  </si>
  <si>
    <t>04</t>
  </si>
  <si>
    <t>MASONRY</t>
  </si>
  <si>
    <t>05</t>
  </si>
  <si>
    <t>METALS</t>
  </si>
  <si>
    <t>06</t>
  </si>
  <si>
    <t>WOOD, PLASTICS &amp; COMPOSITES</t>
  </si>
  <si>
    <t>07</t>
  </si>
  <si>
    <t>THERMAL / MOISTURE PROTECTION</t>
  </si>
  <si>
    <t>08</t>
  </si>
  <si>
    <t>DOORS &amp; WINDOWS (OPENINGS)</t>
  </si>
  <si>
    <t>09</t>
  </si>
  <si>
    <t>FINISHES</t>
  </si>
  <si>
    <t>10</t>
  </si>
  <si>
    <t>SPECIALTIES</t>
  </si>
  <si>
    <t>TOTAL</t>
  </si>
  <si>
    <t>Daylight and Views Calculator</t>
  </si>
  <si>
    <t>Requirements</t>
  </si>
  <si>
    <r>
      <t>Daylight</t>
    </r>
    <r>
      <rPr>
        <sz val="10"/>
        <rFont val="Arial"/>
        <family val="2"/>
      </rPr>
      <t>:  Achieve a minimum Daylight Factor of</t>
    </r>
    <r>
      <rPr>
        <b/>
        <sz val="10"/>
        <rFont val="Arial"/>
        <family val="2"/>
      </rPr>
      <t xml:space="preserve"> 2% </t>
    </r>
    <r>
      <rPr>
        <sz val="10"/>
        <rFont val="Arial"/>
        <family val="2"/>
      </rPr>
      <t xml:space="preserve">(excluding all direct sunlight penetration) in </t>
    </r>
    <r>
      <rPr>
        <b/>
        <sz val="10"/>
        <rFont val="Arial"/>
        <family val="2"/>
      </rPr>
      <t xml:space="preserve">75% </t>
    </r>
    <r>
      <rPr>
        <sz val="10"/>
        <rFont val="Arial"/>
        <family val="2"/>
      </rPr>
      <t>of all space occupied for critical visual tasks, not including copy rooms, storage areas, mechanical, laundry, and other low occupancy support areas.  Exceptions include those spaces where tasks would be hindered by the use of daylight or where accomplishing the specific tasks within a space would be enhanced by the direct penetration of sunlight.</t>
    </r>
  </si>
  <si>
    <r>
      <t>Views</t>
    </r>
    <r>
      <rPr>
        <sz val="10"/>
        <rFont val="Arial"/>
        <family val="2"/>
      </rPr>
      <t>:  Direct line of sight to vision glazing from</t>
    </r>
    <r>
      <rPr>
        <b/>
        <sz val="10"/>
        <rFont val="Arial"/>
        <family val="2"/>
      </rPr>
      <t xml:space="preserve"> 90%</t>
    </r>
    <r>
      <rPr>
        <sz val="10"/>
        <rFont val="Arial"/>
        <family val="2"/>
      </rPr>
      <t xml:space="preserve"> of all regularly occupied spaces, not including copy rooms, storage areas, mechanical, laundry, and other low occupancy support areas.</t>
    </r>
  </si>
  <si>
    <t>2.  Compare the amount of daylit area to the requirement listed above to determine if the project can qualify for the credit.</t>
  </si>
  <si>
    <t xml:space="preserve">3.  Using the drawings, highlight those areas in each room from which a direct line of sight through a clear glazed window (mounted on the vertical wall plane) is possible.  Consider any obstruction by the wall thickness when figuring views at oblique angles.  Window areas below 2’6” and above 7’6” (including daylight glazing, skylights, and roof monitors) do not qualify for the credit.  Visually compare the highlighted areas of each room.  In rooms that appear close to the required 90%, measure the area highlighted and compare this to the total square footage of that room.  For those rooms that reach 90%, insert the TOTAL square footage for the room in Column L.  When determining eligible rooms, consider any planned or anticipated tenant improvement permanent walls that will be in place for initial occupancy.  </t>
  </si>
  <si>
    <t>Glare Control Chart</t>
  </si>
  <si>
    <t>Window Geometry Table</t>
  </si>
  <si>
    <t>Type</t>
  </si>
  <si>
    <t>Window Type</t>
  </si>
  <si>
    <t>Geometry Factor</t>
  </si>
  <si>
    <t>Minimum Tvis</t>
  </si>
  <si>
    <t>Height Factor</t>
  </si>
  <si>
    <t>Best Practice Glare Control</t>
  </si>
  <si>
    <t>Fixed exterior shading devices</t>
  </si>
  <si>
    <r>
      <t xml:space="preserve">Sidelighting </t>
    </r>
    <r>
      <rPr>
        <b/>
        <sz val="10"/>
        <rFont val="Arial"/>
        <family val="2"/>
      </rPr>
      <t>Daylight</t>
    </r>
    <r>
      <rPr>
        <sz val="10"/>
        <rFont val="Arial"/>
        <family val="2"/>
      </rPr>
      <t xml:space="preserve"> Glazing</t>
    </r>
  </si>
  <si>
    <t>Adjustible Blinds
Interior light shelves
Fixed transluscent exterior shading devices</t>
  </si>
  <si>
    <t>Light shelf, exterior</t>
  </si>
  <si>
    <t>Light shelf, interior</t>
  </si>
  <si>
    <r>
      <t xml:space="preserve">Sidelighting </t>
    </r>
    <r>
      <rPr>
        <b/>
        <sz val="10"/>
        <rFont val="Arial"/>
        <family val="2"/>
      </rPr>
      <t>Vision</t>
    </r>
    <r>
      <rPr>
        <sz val="10"/>
        <rFont val="Arial"/>
        <family val="2"/>
      </rPr>
      <t xml:space="preserve"> Glazing</t>
    </r>
  </si>
  <si>
    <t>Adjustible Blinds
Exterior shading devices</t>
  </si>
  <si>
    <t>Interior blinds</t>
  </si>
  <si>
    <t>Pull-down shades</t>
  </si>
  <si>
    <r>
      <t xml:space="preserve">Toplighting </t>
    </r>
    <r>
      <rPr>
        <b/>
        <sz val="10"/>
        <rFont val="Arial"/>
        <family val="2"/>
      </rPr>
      <t>Vertical</t>
    </r>
    <r>
      <rPr>
        <sz val="10"/>
        <rFont val="Arial"/>
        <family val="2"/>
      </rPr>
      <t xml:space="preserve"> Monitor</t>
    </r>
  </si>
  <si>
    <t>Fixed interior
Adjustible exterior blinds</t>
  </si>
  <si>
    <t>Fritted glazing</t>
  </si>
  <si>
    <t>Drapes</t>
  </si>
  <si>
    <r>
      <t xml:space="preserve">Toplighting </t>
    </r>
    <r>
      <rPr>
        <b/>
        <sz val="10"/>
        <rFont val="Arial"/>
        <family val="2"/>
      </rPr>
      <t>Sawtooth</t>
    </r>
    <r>
      <rPr>
        <sz val="10"/>
        <rFont val="Arial"/>
        <family val="2"/>
      </rPr>
      <t xml:space="preserve"> Monitor</t>
    </r>
  </si>
  <si>
    <t>Fixed interior
Exterior louvers</t>
  </si>
  <si>
    <t>Electronic black-out glazing</t>
  </si>
  <si>
    <r>
      <t xml:space="preserve">Toplighting </t>
    </r>
    <r>
      <rPr>
        <b/>
        <sz val="10"/>
        <rFont val="Arial"/>
        <family val="2"/>
      </rPr>
      <t>Horizontal</t>
    </r>
    <r>
      <rPr>
        <sz val="10"/>
        <rFont val="Arial"/>
        <family val="2"/>
      </rPr>
      <t xml:space="preserve"> Skylights</t>
    </r>
  </si>
  <si>
    <t>Interior fins
Exterior fins
Louvers</t>
  </si>
  <si>
    <t>Daylighting and Views Calculator</t>
  </si>
  <si>
    <t>Room</t>
  </si>
  <si>
    <t>Floor Area</t>
  </si>
  <si>
    <t>Glazing Area</t>
  </si>
  <si>
    <t>Window Geometry</t>
  </si>
  <si>
    <r>
      <t>Transmittance  (T</t>
    </r>
    <r>
      <rPr>
        <b/>
        <vertAlign val="subscript"/>
        <sz val="9"/>
        <rFont val="Arial"/>
        <family val="2"/>
      </rPr>
      <t>VIS</t>
    </r>
    <r>
      <rPr>
        <b/>
        <sz val="9"/>
        <rFont val="Arial"/>
        <family val="2"/>
      </rPr>
      <t>)</t>
    </r>
  </si>
  <si>
    <t>Window Height</t>
  </si>
  <si>
    <t>Daylight Factor</t>
  </si>
  <si>
    <t>Daylit Area</t>
  </si>
  <si>
    <t>Views</t>
  </si>
  <si>
    <t>Glare Control</t>
  </si>
  <si>
    <t>[SF]</t>
  </si>
  <si>
    <t>Factor</t>
  </si>
  <si>
    <t>Actual</t>
  </si>
  <si>
    <t>Min</t>
  </si>
  <si>
    <t>Each</t>
  </si>
  <si>
    <t>Daylight</t>
  </si>
  <si>
    <t>Horizontal</t>
  </si>
  <si>
    <t>2</t>
  </si>
  <si>
    <t>horizontal</t>
  </si>
  <si>
    <t>3</t>
  </si>
  <si>
    <t>4</t>
  </si>
  <si>
    <t>5</t>
  </si>
  <si>
    <t>6</t>
  </si>
  <si>
    <t>7</t>
  </si>
  <si>
    <t>8</t>
  </si>
  <si>
    <t>9</t>
  </si>
  <si>
    <t>11</t>
  </si>
  <si>
    <t>12</t>
  </si>
  <si>
    <t>13</t>
  </si>
  <si>
    <t>14</t>
  </si>
  <si>
    <t>Geometry</t>
  </si>
  <si>
    <t>Min Tvis</t>
  </si>
  <si>
    <t>Height</t>
  </si>
  <si>
    <t>Vision</t>
  </si>
  <si>
    <t>Vertical</t>
  </si>
  <si>
    <t>Sawtooth</t>
  </si>
  <si>
    <t>Initials</t>
  </si>
  <si>
    <t>Designated Project Team Member</t>
  </si>
  <si>
    <t>Date</t>
  </si>
  <si>
    <t>Project Name:</t>
  </si>
  <si>
    <t>Date:</t>
  </si>
  <si>
    <t>Other</t>
  </si>
  <si>
    <t>Credit Level</t>
  </si>
  <si>
    <t>LM6.1</t>
  </si>
  <si>
    <t>LM7.2</t>
  </si>
  <si>
    <t>LM7.3</t>
  </si>
  <si>
    <t>Sustainable Materials: Tennessee Produced Materials (non-wood) - Harvested AND manufactured in state - 10% of total cost. Harvested OR manufactured in TN, 50% of product cost contributes to credit.</t>
  </si>
  <si>
    <t xml:space="preserve">Sustainable Materials: Tennessee Produced Wood Products -Wood materiasl harvested AND manufactured in state - 50% of wood products. When harvested OR manufactred in state, 50% of material cost contributes to credit. </t>
  </si>
  <si>
    <t>Sustainable Materials: Regional materials - 20%</t>
  </si>
  <si>
    <t>LM5.1</t>
  </si>
  <si>
    <t>N/A</t>
  </si>
  <si>
    <t>HPBr Points Achieved</t>
  </si>
  <si>
    <r>
      <t xml:space="preserve">Sign-Off                            </t>
    </r>
    <r>
      <rPr>
        <sz val="10"/>
        <rFont val="Garamond"/>
        <family val="1"/>
      </rPr>
      <t>(linked from HPBr Checklist)</t>
    </r>
  </si>
  <si>
    <r>
      <t xml:space="preserve">Sign-Off                            </t>
    </r>
    <r>
      <rPr>
        <sz val="10"/>
        <rFont val="Garamond"/>
        <family val="1"/>
      </rPr>
      <t>(from HPBr Checklist)</t>
    </r>
  </si>
  <si>
    <t>TN HPBr Appendix B</t>
  </si>
  <si>
    <t xml:space="preserve">Total HPBr Points Achieved by Project </t>
  </si>
  <si>
    <t>Land Management</t>
  </si>
  <si>
    <t>Water Effciency</t>
  </si>
  <si>
    <t>Indoor Environmental Quality</t>
  </si>
  <si>
    <t>SD</t>
  </si>
  <si>
    <t>DD</t>
  </si>
  <si>
    <t xml:space="preserve">In accordance with the State Architect's office, a copy of this form must be submitted at the end of each project phase and accompany required Project Closeout documents. Acceptance by the State Project Manager is required upon review of completed Credit Verification Form. </t>
  </si>
  <si>
    <t>Water Efficiency</t>
  </si>
  <si>
    <t># Points</t>
  </si>
  <si>
    <t>Credit ID</t>
  </si>
  <si>
    <t>Project Type:</t>
  </si>
  <si>
    <t>TN High Performance Building Requirements</t>
  </si>
  <si>
    <t>Contractor</t>
  </si>
  <si>
    <t>Architect</t>
  </si>
  <si>
    <t>Other:</t>
  </si>
  <si>
    <t>Architect:</t>
  </si>
  <si>
    <t>Elec. Eng.:</t>
  </si>
  <si>
    <t>Mech. Eng.:</t>
  </si>
  <si>
    <t>Contractor:</t>
  </si>
  <si>
    <t>Civil Eng.:</t>
  </si>
  <si>
    <t>Team Member Name</t>
  </si>
  <si>
    <r>
      <t xml:space="preserve">Site Selection - </t>
    </r>
    <r>
      <rPr>
        <sz val="10"/>
        <rFont val="Arial"/>
        <family val="2"/>
      </rPr>
      <t xml:space="preserve"> Show preference for building on developed sites: Preserve farmland/habitat, wetlands, floodplains, public parkland</t>
    </r>
  </si>
  <si>
    <r>
      <t xml:space="preserve">Site Disturbance - </t>
    </r>
    <r>
      <rPr>
        <sz val="10"/>
        <rFont val="Arial"/>
        <family val="2"/>
      </rPr>
      <t>Sediment and Erosion control during construction</t>
    </r>
  </si>
  <si>
    <r>
      <t>Site Disturbance -</t>
    </r>
    <r>
      <rPr>
        <sz val="10"/>
        <rFont val="Arial"/>
        <family val="2"/>
      </rPr>
      <t xml:space="preserve"> Limit site disturbance during construction to minimum development footprint</t>
    </r>
  </si>
  <si>
    <r>
      <t>Transportation -</t>
    </r>
    <r>
      <rPr>
        <sz val="10"/>
        <rFont val="Arial"/>
        <family val="2"/>
      </rPr>
      <t xml:space="preserve"> Plan for access to public transportation</t>
    </r>
  </si>
  <si>
    <r>
      <t xml:space="preserve">Transportation  - </t>
    </r>
    <r>
      <rPr>
        <sz val="10"/>
        <rFont val="Arial"/>
        <family val="2"/>
      </rPr>
      <t>Provide bicycle storage for 5% of building occupants and shower/changing facilities for 0.5% of FTE occupants</t>
    </r>
  </si>
  <si>
    <r>
      <t xml:space="preserve">Transportation - </t>
    </r>
    <r>
      <rPr>
        <sz val="10"/>
        <rFont val="Arial"/>
        <family val="2"/>
      </rPr>
      <t>Plan site  to include preferred parking for carpooling for 5% of all spaces provided</t>
    </r>
  </si>
  <si>
    <r>
      <t xml:space="preserve">Transportation - </t>
    </r>
    <r>
      <rPr>
        <sz val="10"/>
        <rFont val="Arial"/>
        <family val="2"/>
      </rPr>
      <t>Plan site  to include preferred parking for low-emitting/fuel efficient vehicles for 5% of all spaces provided</t>
    </r>
  </si>
  <si>
    <r>
      <t xml:space="preserve">Landscape Design - </t>
    </r>
    <r>
      <rPr>
        <sz val="10"/>
        <rFont val="Arial"/>
        <family val="2"/>
      </rPr>
      <t>Maximize vegetated open space</t>
    </r>
  </si>
  <si>
    <r>
      <t xml:space="preserve">Landscape Design - </t>
    </r>
    <r>
      <rPr>
        <sz val="10"/>
        <rFont val="Arial"/>
        <family val="2"/>
      </rPr>
      <t>Native and drought tolerant planting</t>
    </r>
  </si>
  <si>
    <r>
      <t xml:space="preserve">Heat Island Reduction - </t>
    </r>
    <r>
      <rPr>
        <sz val="10"/>
        <rFont val="Arial"/>
        <family val="2"/>
      </rPr>
      <t>Non roof surface reflectivity and shading</t>
    </r>
  </si>
  <si>
    <r>
      <t xml:space="preserve">Heat Island Reduction - </t>
    </r>
    <r>
      <rPr>
        <sz val="10"/>
        <rFont val="Arial"/>
        <family val="2"/>
      </rPr>
      <t>Reflective roof materials</t>
    </r>
  </si>
  <si>
    <r>
      <t xml:space="preserve">Stormwater Design - </t>
    </r>
    <r>
      <rPr>
        <sz val="10"/>
        <rFont val="Arial"/>
        <family val="2"/>
      </rPr>
      <t>Post development discharge rate and volume not to exceed Pre-development rate</t>
    </r>
  </si>
  <si>
    <r>
      <t xml:space="preserve">Stormwater Design - </t>
    </r>
    <r>
      <rPr>
        <sz val="10"/>
        <rFont val="Arial"/>
        <family val="2"/>
      </rPr>
      <t>Reduce discharge rate and volume 25% on previously developed sites.</t>
    </r>
  </si>
  <si>
    <r>
      <t xml:space="preserve">Stormwater Design - </t>
    </r>
    <r>
      <rPr>
        <sz val="10"/>
        <rFont val="Arial"/>
        <family val="2"/>
      </rPr>
      <t>Design to remove 80% Total Suspended solids from the average annual rainfall event.  Verify local requirements.</t>
    </r>
  </si>
  <si>
    <r>
      <t xml:space="preserve">Stormwater Design - </t>
    </r>
    <r>
      <rPr>
        <sz val="10"/>
        <rFont val="Arial"/>
        <family val="2"/>
      </rPr>
      <t>Design per TDEC BMP References</t>
    </r>
  </si>
  <si>
    <r>
      <t xml:space="preserve">Exterior Site Lighting - </t>
    </r>
    <r>
      <rPr>
        <sz val="10"/>
        <rFont val="Arial"/>
        <family val="2"/>
      </rPr>
      <t>Locate fixtures to minimize illuminance above the horizontal plane</t>
    </r>
  </si>
  <si>
    <r>
      <t xml:space="preserve">6
</t>
    </r>
    <r>
      <rPr>
        <sz val="10"/>
        <color indexed="9"/>
        <rFont val="Arial"/>
        <family val="2"/>
      </rPr>
      <t>Points</t>
    </r>
  </si>
  <si>
    <r>
      <t>Water Efficient Landscaping</t>
    </r>
    <r>
      <rPr>
        <sz val="10"/>
        <rFont val="Arial"/>
        <family val="2"/>
      </rPr>
      <t>, Utilize efficient irrigation technologies and planting measures</t>
    </r>
  </si>
  <si>
    <r>
      <t>Water Efficient Landscaping</t>
    </r>
    <r>
      <rPr>
        <sz val="10"/>
        <rFont val="Arial"/>
        <family val="2"/>
      </rPr>
      <t>, Non potable sources or no irrigation</t>
    </r>
  </si>
  <si>
    <r>
      <t xml:space="preserve">Wastewater Treatment &amp; Conveyance: </t>
    </r>
    <r>
      <rPr>
        <sz val="10"/>
        <rFont val="Arial"/>
        <family val="2"/>
      </rPr>
      <t>On site treatment</t>
    </r>
  </si>
  <si>
    <r>
      <t xml:space="preserve">Wastewater Treatment &amp; Conveyance: </t>
    </r>
    <r>
      <rPr>
        <sz val="10"/>
        <rFont val="Arial"/>
        <family val="2"/>
      </rPr>
      <t>Utilize non potable water</t>
    </r>
  </si>
  <si>
    <r>
      <t xml:space="preserve">Water Use Reduction </t>
    </r>
    <r>
      <rPr>
        <sz val="10"/>
        <rFont val="Arial"/>
        <family val="2"/>
      </rPr>
      <t>- Utilize auto-flow / auto-flush valves</t>
    </r>
  </si>
  <si>
    <r>
      <t xml:space="preserve">Energy Metering, Monitoring and Reporting:  </t>
    </r>
    <r>
      <rPr>
        <sz val="10"/>
        <rFont val="Arial"/>
        <family val="2"/>
      </rPr>
      <t>Building-Level Metering</t>
    </r>
  </si>
  <si>
    <r>
      <t xml:space="preserve">Sustainable Materials: </t>
    </r>
    <r>
      <rPr>
        <sz val="10"/>
        <rFont val="Arial"/>
        <family val="2"/>
      </rPr>
      <t>Recycled content 10%</t>
    </r>
  </si>
  <si>
    <r>
      <t xml:space="preserve">Sustainable Materials: </t>
    </r>
    <r>
      <rPr>
        <sz val="10"/>
        <rFont val="Arial"/>
        <family val="2"/>
      </rPr>
      <t>Material reuse</t>
    </r>
  </si>
  <si>
    <r>
      <t xml:space="preserve">Sustainable Materials: </t>
    </r>
    <r>
      <rPr>
        <sz val="10"/>
        <rFont val="Arial"/>
        <family val="2"/>
      </rPr>
      <t>Rapidly renewables</t>
    </r>
  </si>
  <si>
    <r>
      <t xml:space="preserve">19
</t>
    </r>
    <r>
      <rPr>
        <sz val="10"/>
        <color indexed="9"/>
        <rFont val="Arial"/>
        <family val="2"/>
      </rPr>
      <t>Points</t>
    </r>
  </si>
  <si>
    <r>
      <t xml:space="preserve">Outdoor Air Delivery Monitoring: </t>
    </r>
    <r>
      <rPr>
        <sz val="10"/>
        <rFont val="Arial"/>
        <family val="2"/>
      </rPr>
      <t>Provide a direct outdoor airflow measurement device</t>
    </r>
  </si>
  <si>
    <r>
      <t xml:space="preserve">CO2  Monitoring: </t>
    </r>
    <r>
      <rPr>
        <sz val="10"/>
        <rFont val="Arial"/>
        <family val="2"/>
      </rPr>
      <t>Provide CO2 monitors in all high occupancy areas</t>
    </r>
  </si>
  <si>
    <r>
      <t xml:space="preserve">Air Quality Management: </t>
    </r>
    <r>
      <rPr>
        <sz val="10"/>
        <rFont val="Arial"/>
        <family val="2"/>
      </rPr>
      <t>During construction</t>
    </r>
  </si>
  <si>
    <r>
      <t xml:space="preserve">Air Quality Management: </t>
    </r>
    <r>
      <rPr>
        <sz val="10"/>
        <rFont val="Arial"/>
        <family val="2"/>
      </rPr>
      <t>Before occupancy</t>
    </r>
  </si>
  <si>
    <r>
      <t xml:space="preserve"> Material VOC Limits: </t>
    </r>
    <r>
      <rPr>
        <sz val="10"/>
        <rFont val="Arial"/>
        <family val="2"/>
      </rPr>
      <t>Adhesives and sealants</t>
    </r>
  </si>
  <si>
    <r>
      <t xml:space="preserve"> Material VOC Limits: </t>
    </r>
    <r>
      <rPr>
        <sz val="10"/>
        <rFont val="Arial"/>
        <family val="2"/>
      </rPr>
      <t>Paints</t>
    </r>
  </si>
  <si>
    <r>
      <t xml:space="preserve"> Material VOC Limits: </t>
    </r>
    <r>
      <rPr>
        <sz val="10"/>
        <rFont val="Arial"/>
        <family val="2"/>
      </rPr>
      <t>Coatings and anti-corrosive paints</t>
    </r>
  </si>
  <si>
    <r>
      <t xml:space="preserve"> Material VOC Limits: </t>
    </r>
    <r>
      <rPr>
        <sz val="10"/>
        <rFont val="Arial"/>
        <family val="2"/>
      </rPr>
      <t>Flooring systems</t>
    </r>
  </si>
  <si>
    <r>
      <t xml:space="preserve"> Material VOC Limits: </t>
    </r>
    <r>
      <rPr>
        <sz val="10"/>
        <rFont val="Arial"/>
        <family val="2"/>
      </rPr>
      <t>Composite wood and agrifiber</t>
    </r>
  </si>
  <si>
    <r>
      <t xml:space="preserve"> Pollutant Control: </t>
    </r>
    <r>
      <rPr>
        <sz val="10"/>
        <rFont val="Arial"/>
        <family val="2"/>
      </rPr>
      <t>Entryway systems</t>
    </r>
  </si>
  <si>
    <r>
      <t xml:space="preserve"> Pollutant Control: </t>
    </r>
    <r>
      <rPr>
        <sz val="10"/>
        <rFont val="Arial"/>
        <family val="2"/>
      </rPr>
      <t>Hazardous material storage</t>
    </r>
  </si>
  <si>
    <r>
      <t xml:space="preserve"> Pollutant Control: </t>
    </r>
    <r>
      <rPr>
        <sz val="10"/>
        <rFont val="Arial"/>
        <family val="2"/>
      </rPr>
      <t>Filtration media</t>
    </r>
  </si>
  <si>
    <r>
      <t>Thermal Comfort:</t>
    </r>
    <r>
      <rPr>
        <sz val="10"/>
        <rFont val="Arial"/>
        <family val="2"/>
      </rPr>
      <t xml:space="preserve"> Design to meet ASHRAE Standard 55-2004 </t>
    </r>
  </si>
  <si>
    <r>
      <t xml:space="preserve">Individual Occupant System Controls: </t>
    </r>
    <r>
      <rPr>
        <sz val="10"/>
        <rFont val="Arial"/>
        <family val="2"/>
      </rPr>
      <t>Thermal comfort</t>
    </r>
  </si>
  <si>
    <r>
      <t xml:space="preserve">5
</t>
    </r>
    <r>
      <rPr>
        <sz val="10"/>
        <color indexed="9"/>
        <rFont val="Arial"/>
        <family val="2"/>
      </rPr>
      <t>Points</t>
    </r>
  </si>
  <si>
    <r>
      <t>Innovation in Design:</t>
    </r>
    <r>
      <rPr>
        <sz val="10"/>
        <rFont val="Arial"/>
        <family val="2"/>
      </rPr>
      <t xml:space="preserve"> Provide Specific Title</t>
    </r>
  </si>
  <si>
    <t>ME</t>
  </si>
  <si>
    <t>EE</t>
  </si>
  <si>
    <t>CE</t>
  </si>
  <si>
    <t>A</t>
  </si>
  <si>
    <t>Owner</t>
  </si>
  <si>
    <t>Mechanical Engineer</t>
  </si>
  <si>
    <t>Electrical Engineer</t>
  </si>
  <si>
    <t>Civil Engineer</t>
  </si>
  <si>
    <t>Primary Credit Responsibility</t>
  </si>
  <si>
    <r>
      <t>Site Selection</t>
    </r>
    <r>
      <rPr>
        <sz val="10"/>
        <rFont val="Arial"/>
        <family val="2"/>
      </rPr>
      <t xml:space="preserve"> - Reuse Existing Buildings</t>
    </r>
  </si>
  <si>
    <r>
      <t xml:space="preserve">Site Selection - </t>
    </r>
    <r>
      <rPr>
        <sz val="10"/>
        <rFont val="Arial"/>
        <family val="2"/>
      </rPr>
      <t xml:space="preserve">Brownfield Redevelopment </t>
    </r>
    <r>
      <rPr>
        <b/>
        <sz val="10"/>
        <rFont val="Arial"/>
        <family val="2"/>
      </rPr>
      <t xml:space="preserve">- </t>
    </r>
    <r>
      <rPr>
        <sz val="10"/>
        <rFont val="Arial"/>
        <family val="2"/>
      </rPr>
      <t xml:space="preserve"> Remediate and Restore contaminated sites when possible</t>
    </r>
  </si>
  <si>
    <r>
      <t>Site Selection -</t>
    </r>
    <r>
      <rPr>
        <sz val="10"/>
        <rFont val="Arial"/>
        <family val="2"/>
      </rPr>
      <t xml:space="preserve"> Urban Development </t>
    </r>
    <r>
      <rPr>
        <b/>
        <sz val="10"/>
        <rFont val="Arial"/>
        <family val="2"/>
      </rPr>
      <t xml:space="preserve">- </t>
    </r>
    <r>
      <rPr>
        <sz val="10"/>
        <rFont val="Arial"/>
        <family val="2"/>
      </rPr>
      <t>Locate building within existing infrastructure</t>
    </r>
  </si>
  <si>
    <t>LM1.1</t>
  </si>
  <si>
    <t>LM1.2</t>
  </si>
  <si>
    <t>LM1.3</t>
  </si>
  <si>
    <t>LM1.4</t>
  </si>
  <si>
    <t>LM2.1</t>
  </si>
  <si>
    <t>LM2.2</t>
  </si>
  <si>
    <t>LM3.1</t>
  </si>
  <si>
    <t>LM3.2</t>
  </si>
  <si>
    <t>LM3.3</t>
  </si>
  <si>
    <t>LM3.4</t>
  </si>
  <si>
    <t>LM4.1</t>
  </si>
  <si>
    <t>LM4.2</t>
  </si>
  <si>
    <t>LM6.2</t>
  </si>
  <si>
    <t>LM6.3</t>
  </si>
  <si>
    <t>LM6.4</t>
  </si>
  <si>
    <t>LM7.1</t>
  </si>
  <si>
    <r>
      <t xml:space="preserve">Water Use Reduction - </t>
    </r>
    <r>
      <rPr>
        <sz val="10"/>
        <rFont val="Arial"/>
        <family val="2"/>
      </rPr>
      <t>Fixture flow and flush rates</t>
    </r>
  </si>
  <si>
    <r>
      <t xml:space="preserve">Energy Efficiency in Existing Buildings - </t>
    </r>
    <r>
      <rPr>
        <sz val="10"/>
        <rFont val="Arial"/>
        <family val="2"/>
      </rPr>
      <t>Lighting Power Reduction</t>
    </r>
  </si>
  <si>
    <r>
      <t xml:space="preserve">Energy Efficiency in Existing Buildings - </t>
    </r>
    <r>
      <rPr>
        <sz val="10"/>
        <rFont val="Arial"/>
        <family val="2"/>
      </rPr>
      <t>Daylight Harvesting Controls</t>
    </r>
  </si>
  <si>
    <r>
      <t xml:space="preserve">Energy Efficiency in Existing Buildings - </t>
    </r>
    <r>
      <rPr>
        <sz val="10"/>
        <rFont val="Arial"/>
        <family val="2"/>
      </rPr>
      <t>High efficiency HVAC Equipment</t>
    </r>
  </si>
  <si>
    <t>MR1.1</t>
  </si>
  <si>
    <t>MR2.1</t>
  </si>
  <si>
    <t>MR3.1</t>
  </si>
  <si>
    <t>MR3.2</t>
  </si>
  <si>
    <t>MR3.3</t>
  </si>
  <si>
    <t>MR3.4</t>
  </si>
  <si>
    <t>MR3.5</t>
  </si>
  <si>
    <t>MR3.6</t>
  </si>
  <si>
    <t>MR3.7</t>
  </si>
  <si>
    <t>EQ1.1</t>
  </si>
  <si>
    <t>EQ2.1</t>
  </si>
  <si>
    <t>EQ3.1</t>
  </si>
  <si>
    <t>EQ4.1</t>
  </si>
  <si>
    <t>EQ5.1</t>
  </si>
  <si>
    <t>EQ5.2</t>
  </si>
  <si>
    <t>EQ6.1</t>
  </si>
  <si>
    <t>EQ6.2</t>
  </si>
  <si>
    <t>EQ6.3</t>
  </si>
  <si>
    <t>EQ6.4</t>
  </si>
  <si>
    <t>EQ6.5</t>
  </si>
  <si>
    <t>EQ7.1</t>
  </si>
  <si>
    <t>EQ7.2</t>
  </si>
  <si>
    <t>EQ7.3</t>
  </si>
  <si>
    <t>EQ8.1</t>
  </si>
  <si>
    <t>EQ9.1</t>
  </si>
  <si>
    <t>EQ9.2</t>
  </si>
  <si>
    <t>WE1.1</t>
  </si>
  <si>
    <t>WE.1.2</t>
  </si>
  <si>
    <t>WE2.1</t>
  </si>
  <si>
    <t>WE2.2</t>
  </si>
  <si>
    <t>WE3.1</t>
  </si>
  <si>
    <t>WE3.2</t>
  </si>
  <si>
    <t>ID1.1</t>
  </si>
  <si>
    <t>ID1.2</t>
  </si>
  <si>
    <t>ID1.3</t>
  </si>
  <si>
    <t>ID1.4</t>
  </si>
  <si>
    <t>ID2.1</t>
  </si>
  <si>
    <t>Phase</t>
  </si>
  <si>
    <t>CD</t>
  </si>
  <si>
    <t>Role</t>
  </si>
  <si>
    <t>Credit Level:</t>
  </si>
  <si>
    <t>Project Phase:</t>
  </si>
  <si>
    <t>Phase:</t>
  </si>
  <si>
    <t>Checklist Total</t>
  </si>
  <si>
    <t>LM Total:</t>
  </si>
  <si>
    <t>WE Total:</t>
  </si>
  <si>
    <t>MR Total:</t>
  </si>
  <si>
    <t>EQ Total:</t>
  </si>
  <si>
    <t>Innovation in Design and Construction</t>
  </si>
  <si>
    <t>ID Total:</t>
  </si>
  <si>
    <t>Checklist Total:</t>
  </si>
  <si>
    <t>Programming</t>
  </si>
  <si>
    <t>Materials and Resources</t>
  </si>
  <si>
    <r>
      <t xml:space="preserve">Sustainable Materials: </t>
    </r>
    <r>
      <rPr>
        <sz val="10"/>
        <rFont val="Arial"/>
        <family val="2"/>
      </rPr>
      <t>Tennessee Produced Materials (non-wood) - Harvested AND manufactured in state - 10% of total cost. Harvested OR manufactured in TN, 50% of product cost contributes to credit.</t>
    </r>
  </si>
  <si>
    <r>
      <t xml:space="preserve">Sustainable Materials: </t>
    </r>
    <r>
      <rPr>
        <sz val="10"/>
        <rFont val="Arial"/>
        <family val="2"/>
      </rPr>
      <t>Regional materials - 20%</t>
    </r>
  </si>
  <si>
    <t>Targeted
Points</t>
  </si>
  <si>
    <t>Schematic Design</t>
  </si>
  <si>
    <t>Detailed Design</t>
  </si>
  <si>
    <t>Construction Documentation</t>
  </si>
  <si>
    <t>Closeout</t>
  </si>
  <si>
    <t>Owner Name:</t>
  </si>
  <si>
    <t>SBC Number:</t>
  </si>
  <si>
    <t>Owner's Organization:</t>
  </si>
  <si>
    <t>List Applicable Credits:</t>
  </si>
  <si>
    <r>
      <t xml:space="preserve">Sustainable Materials: </t>
    </r>
    <r>
      <rPr>
        <sz val="10"/>
        <rFont val="Arial"/>
        <family val="2"/>
      </rPr>
      <t>Recycled content 20%</t>
    </r>
  </si>
  <si>
    <t>Project Scope/Description:</t>
  </si>
  <si>
    <t>Regional Materials</t>
  </si>
  <si>
    <t>Tennessee Produced Materials</t>
  </si>
  <si>
    <t>Harvested AND Manuf. in TN</t>
  </si>
  <si>
    <t>Harvested OR Manuf in TN</t>
  </si>
  <si>
    <r>
      <t xml:space="preserve">Construction Waste Management </t>
    </r>
    <r>
      <rPr>
        <sz val="10"/>
        <rFont val="Arial"/>
        <family val="2"/>
      </rPr>
      <t>(50%, 75%, 95%)</t>
    </r>
  </si>
  <si>
    <t>EQ10.1</t>
  </si>
  <si>
    <t>EQ11.1</t>
  </si>
  <si>
    <r>
      <t xml:space="preserve">Sustainable Materials: </t>
    </r>
    <r>
      <rPr>
        <sz val="10"/>
        <rFont val="Arial"/>
        <family val="2"/>
      </rPr>
      <t xml:space="preserve">Tennessee Produced Wood Products -Wood materials harvested AND manufactured in state - 50% of wood products. When harvested OR manufactured in state, 50% of material cost contributes to credit. </t>
    </r>
  </si>
  <si>
    <r>
      <t xml:space="preserve">15
</t>
    </r>
    <r>
      <rPr>
        <sz val="10"/>
        <color indexed="9"/>
        <rFont val="Arial"/>
        <family val="2"/>
      </rPr>
      <t>Points</t>
    </r>
  </si>
  <si>
    <t>1.  First, list all regularly-occupied rooms and their associated square footages.  Add rows by the Insert/Rows command between the existing rows.  For each room, list each window geometry and the associated glazing area, transmittance, and window height factor.  Window areas of the same geometry in the same room may be added together.  The calculation may require substantial modification to fit a particular project; therefore, refer to the intent of the credit when modifying the spreadsheet.  See the High Performance Building Requirements Manual (HPBr) for more information on how to determine access to views.  Finally, designate the glare control used for each window geometry using the corresponding letter or letters from the Glare Control Chart.  The table automatically calculates the daylight factor for each room.</t>
  </si>
  <si>
    <t>4.  Compare the amount of area with sufficient views to the HPB requirement listed above to determine if the project can qualify for the credit.</t>
  </si>
  <si>
    <t>Level:</t>
  </si>
  <si>
    <r>
      <t xml:space="preserve">Energy Efficient Purchasing Policy - </t>
    </r>
    <r>
      <rPr>
        <sz val="10"/>
        <rFont val="Arial"/>
        <family val="2"/>
      </rPr>
      <t>Energy Star qualified appliances &amp; equipment</t>
    </r>
  </si>
  <si>
    <r>
      <t>Comment:</t>
    </r>
    <r>
      <rPr>
        <sz val="10"/>
        <rFont val="Arial"/>
        <family val="2"/>
      </rPr>
      <t xml:space="preserve">  Describe implementation approach for each pursued credit. If credits are not pursued, provide justification.  </t>
    </r>
  </si>
  <si>
    <t>EE1.1</t>
  </si>
  <si>
    <t>EE1.2</t>
  </si>
  <si>
    <t>EE2.1</t>
  </si>
  <si>
    <t>EE3.1</t>
  </si>
  <si>
    <t>EE3.2</t>
  </si>
  <si>
    <t>EE3.3</t>
  </si>
  <si>
    <t>EE4.1</t>
  </si>
  <si>
    <t>EE4.2</t>
  </si>
  <si>
    <t>EE4.3</t>
  </si>
  <si>
    <t>EE4.4</t>
  </si>
  <si>
    <t>EE5.1</t>
  </si>
  <si>
    <t>EE5.2</t>
  </si>
  <si>
    <t>EE5.3</t>
  </si>
  <si>
    <t>EE6.1</t>
  </si>
  <si>
    <t>EE7.1</t>
  </si>
  <si>
    <t>EE7.2</t>
  </si>
  <si>
    <t>Energy Efficiency</t>
  </si>
  <si>
    <t>EE Total:</t>
  </si>
  <si>
    <t xml:space="preserve">Energy Efficiency </t>
  </si>
  <si>
    <t>Owner:</t>
  </si>
  <si>
    <t>Project Team Representatives</t>
  </si>
  <si>
    <t>[sign/type team member name as verification that initialed credits are COMPLETE]</t>
  </si>
  <si>
    <r>
      <t xml:space="preserve">Long-Term Energy Reporting - </t>
    </r>
    <r>
      <rPr>
        <sz val="10"/>
        <rFont val="Arial"/>
        <family val="2"/>
      </rPr>
      <t>Maintain energy and water consumption data in Energy Star Portfolio Manager</t>
    </r>
  </si>
  <si>
    <r>
      <t xml:space="preserve">Energy Metering, Monitoring and Reporting: </t>
    </r>
    <r>
      <rPr>
        <sz val="10"/>
        <rFont val="Arial"/>
        <family val="2"/>
      </rPr>
      <t>System level energy metering with measurement and verification - New Construction</t>
    </r>
  </si>
  <si>
    <t>Applicable to Building/Site Scope?</t>
  </si>
  <si>
    <t>EE3.4</t>
  </si>
  <si>
    <t>**If a project has 5 (five) or fewer credits applicable to the project scope, this form may be used, signed, and filed (for future audit) by the Owner at the end of the Programming Phase. 
No further Credit Verification forms will need to be submitted.</t>
  </si>
  <si>
    <t>Statement A:</t>
  </si>
  <si>
    <t>Statement B:</t>
  </si>
  <si>
    <t>Credit Reference Number and Name</t>
  </si>
  <si>
    <t>Owner's Signature:
(Required for A and B)</t>
  </si>
  <si>
    <t>Contractor's Signature:
(Required for A only)</t>
  </si>
  <si>
    <t>Designer's Signature:
(Required for A only)</t>
  </si>
  <si>
    <r>
      <rPr>
        <b/>
        <sz val="10"/>
        <rFont val="Arial"/>
        <family val="2"/>
      </rPr>
      <t>Number of Applicable Credits:</t>
    </r>
    <r>
      <rPr>
        <sz val="10"/>
        <rFont val="Arial"/>
        <family val="2"/>
      </rPr>
      <t xml:space="preserve">
(If there are no applicable 
credits, use Statement B)</t>
    </r>
  </si>
  <si>
    <t>Category A</t>
  </si>
  <si>
    <t>Category B</t>
  </si>
  <si>
    <t>Category C</t>
  </si>
  <si>
    <t>Commit to Statement A or B:
(Indicate which option is applicable)</t>
  </si>
  <si>
    <t>Credit Verification Form</t>
  </si>
  <si>
    <t>One-Time Completion Form</t>
  </si>
  <si>
    <r>
      <t xml:space="preserve">Energy Efficiency - </t>
    </r>
    <r>
      <rPr>
        <sz val="10"/>
        <rFont val="Arial"/>
        <family val="2"/>
      </rPr>
      <t xml:space="preserve">Life Cycle Cost Analysis </t>
    </r>
  </si>
  <si>
    <r>
      <t xml:space="preserve">Energy Metering, Monitoring and Reporting: </t>
    </r>
    <r>
      <rPr>
        <sz val="10"/>
        <rFont val="Arial"/>
        <family val="2"/>
      </rPr>
      <t>System level energy metering with measurement and verification - Existing Buildings</t>
    </r>
  </si>
  <si>
    <t>After a complete and thorough review of the Tennessee High Performance Building Requirements Manual and Checklist, and in accordance with the Tennessee Code Annotated (TCA), the Owner has determined that there are between 5 (five) and 1 (one) Credits applicable to the scope of the examined project.
The Project Team hereby commits to incorporating these selected Credits throughout the design and construction process and delivering a final product that is in full compliance with their requirements.</t>
  </si>
  <si>
    <t>After a complete and thorough review of the Tennessee High Performance Building Requirements Manual and Checklist, and in accordance with the Tennessee Code Annotated (TCA), The Owner has determined that there are 0 (zero) credits applicable to the scope of the examined project.</t>
  </si>
  <si>
    <r>
      <t xml:space="preserve">Renewable Energy - </t>
    </r>
    <r>
      <rPr>
        <sz val="10"/>
        <rFont val="Arial"/>
        <family val="2"/>
      </rPr>
      <t>Investigate life-cycle cost effectiveness of on-site renewable energy</t>
    </r>
  </si>
  <si>
    <r>
      <t xml:space="preserve">Renewable Energy - </t>
    </r>
    <r>
      <rPr>
        <sz val="10"/>
        <rFont val="Arial"/>
        <family val="2"/>
      </rPr>
      <t xml:space="preserve"> Provide Renewable Energy Credits (RECs) equal to 10% of annual site electricity through TVA or RECs equal to 35% from another source</t>
    </r>
  </si>
  <si>
    <t xml:space="preserve">Category from Applicability Tree:  </t>
  </si>
  <si>
    <t>Applicable</t>
  </si>
  <si>
    <t>Not Applicable</t>
  </si>
  <si>
    <t>Possible Points</t>
  </si>
  <si>
    <t>Priority 1</t>
  </si>
  <si>
    <t>Priority 2</t>
  </si>
  <si>
    <t>Minimum</t>
  </si>
  <si>
    <r>
      <t xml:space="preserve">Commissioning - </t>
    </r>
    <r>
      <rPr>
        <sz val="10"/>
        <rFont val="Arial"/>
        <family val="2"/>
      </rPr>
      <t>Basic commissioning process</t>
    </r>
  </si>
  <si>
    <r>
      <t xml:space="preserve">Commissioning - </t>
    </r>
    <r>
      <rPr>
        <sz val="10"/>
        <rFont val="Arial"/>
        <family val="2"/>
      </rPr>
      <t>Advanced commissioning process</t>
    </r>
  </si>
  <si>
    <r>
      <t xml:space="preserve">Exterior Site Lighting - </t>
    </r>
    <r>
      <rPr>
        <sz val="10"/>
        <rFont val="Arial"/>
        <family val="2"/>
      </rPr>
      <t>Locate exterior fixtures to minimize light trespass at property lines.  Document foot-candle levels at site boundary</t>
    </r>
  </si>
  <si>
    <r>
      <t xml:space="preserve">Minimum Ventilation: </t>
    </r>
    <r>
      <rPr>
        <sz val="10"/>
        <rFont val="Arial"/>
        <family val="2"/>
      </rPr>
      <t>Design to meet ASHRAE 62.1-2007 or 2012 IMC</t>
    </r>
  </si>
  <si>
    <t>[%] by weight</t>
  </si>
  <si>
    <t>Net Value</t>
  </si>
  <si>
    <t>Complete the table below with construction materials items, their associated costs, and percent by weight or volume of recycled content (pre and post-consumer).</t>
  </si>
  <si>
    <t>Renovation</t>
  </si>
  <si>
    <t>New Construction</t>
  </si>
  <si>
    <t>Capital Maintenance</t>
  </si>
  <si>
    <t>HPBr Points Required</t>
  </si>
  <si>
    <r>
      <t xml:space="preserve">Daylit Area: </t>
    </r>
    <r>
      <rPr>
        <sz val="10"/>
        <rFont val="Arial"/>
        <family val="2"/>
      </rPr>
      <t>The total floor area that meets the performance requirements for daylighting</t>
    </r>
  </si>
  <si>
    <r>
      <t xml:space="preserve">Glare Control: </t>
    </r>
    <r>
      <rPr>
        <sz val="10"/>
        <rFont val="Arial"/>
        <family val="2"/>
      </rPr>
      <t>Device or control method used to reduce excessively bright sources of light within the visual field that creates discomfort or loss in visibility.</t>
    </r>
  </si>
  <si>
    <r>
      <t>Glazing Factor:</t>
    </r>
    <r>
      <rPr>
        <sz val="10"/>
        <rFont val="Arial"/>
        <family val="2"/>
      </rPr>
      <t xml:space="preserve"> The ratio of interior illuminance at a given point on a given plane (usually the work plane) to the exterior illuminance under known overcast sky conditions.  LEED uses a simplified approach for its credit compliance calculations.  The variables used to determine the daylight factor include the floor area, window area, window geometry, visible transmittance (Tvis) and window height.</t>
    </r>
  </si>
  <si>
    <r>
      <t>Glazing Area:</t>
    </r>
    <r>
      <rPr>
        <sz val="10"/>
        <rFont val="Arial"/>
        <family val="2"/>
      </rPr>
      <t xml:space="preserve"> The entire area taken up by transparent light-transmitting glazing surfaces for the room.  The area includes only the rough opening and excludes the frame, sash, and other non-glazed components.</t>
    </r>
  </si>
  <si>
    <r>
      <t xml:space="preserve">Window Geometry: </t>
    </r>
    <r>
      <rPr>
        <sz val="10"/>
        <rFont val="Arial"/>
        <family val="2"/>
      </rPr>
      <t>Description of the window types in the room.  The ratio is determined by the Window Geometry table.</t>
    </r>
  </si>
  <si>
    <r>
      <t xml:space="preserve">Minimum Energy Performance - </t>
    </r>
    <r>
      <rPr>
        <sz val="10"/>
        <rFont val="Arial"/>
        <family val="2"/>
      </rPr>
      <t>all projects to demonstrate compliance with ASHRAE 90.1-2010, according to project scope</t>
    </r>
  </si>
  <si>
    <t>% Occupied Area meeting Daylight Requirements</t>
  </si>
  <si>
    <t>Percentage of Occupied Area with Sufficient Views</t>
  </si>
  <si>
    <t>1</t>
  </si>
  <si>
    <t>Percentage of Recycled Content (MR3.1 &amp; MR3.2)</t>
  </si>
  <si>
    <t>Resource Reuse Percentage (MR3.6)</t>
  </si>
  <si>
    <t>Rapidly Renewable Materials Percentage (MR3.7)</t>
  </si>
  <si>
    <t>Percentage of Regional Materials (MR3.5)</t>
  </si>
  <si>
    <t>Percentage of Tennessee Non-wood Materials (MR3.3)</t>
  </si>
  <si>
    <t>Points</t>
  </si>
  <si>
    <t>Percentage of Tennessee Wood Materials (MR3.4)</t>
  </si>
  <si>
    <t>Non-wood Materials</t>
  </si>
  <si>
    <r>
      <t xml:space="preserve">Recycled Content 
</t>
    </r>
    <r>
      <rPr>
        <sz val="9"/>
        <rFont val="Arial"/>
        <family val="2"/>
      </rPr>
      <t>(MR3.1 &amp; MR3.2)</t>
    </r>
  </si>
  <si>
    <r>
      <t xml:space="preserve">Regional Materials </t>
    </r>
    <r>
      <rPr>
        <sz val="9"/>
        <rFont val="Arial"/>
        <family val="2"/>
      </rPr>
      <t xml:space="preserve">
(MR3.5)</t>
    </r>
  </si>
  <si>
    <r>
      <t xml:space="preserve">Resource Reuse
</t>
    </r>
    <r>
      <rPr>
        <sz val="9"/>
        <rFont val="Arial"/>
        <family val="2"/>
      </rPr>
      <t>(MR3.6)</t>
    </r>
  </si>
  <si>
    <r>
      <t xml:space="preserve">Rapidly
Renewable
Materials
</t>
    </r>
    <r>
      <rPr>
        <sz val="9"/>
        <rFont val="Arial"/>
        <family val="2"/>
      </rPr>
      <t>(MR3.7)</t>
    </r>
  </si>
  <si>
    <r>
      <t xml:space="preserve">Non-wood Materials </t>
    </r>
    <r>
      <rPr>
        <sz val="10"/>
        <rFont val="Arial"/>
        <family val="2"/>
      </rPr>
      <t>(MR3.3)</t>
    </r>
  </si>
  <si>
    <r>
      <t xml:space="preserve">Wood Materials </t>
    </r>
    <r>
      <rPr>
        <sz val="10"/>
        <rFont val="Arial"/>
        <family val="2"/>
      </rPr>
      <t>(MR3.4)</t>
    </r>
  </si>
  <si>
    <t xml:space="preserve"> 37                                                                                                                                                                                                                              Points</t>
  </si>
  <si>
    <r>
      <t xml:space="preserve">22
</t>
    </r>
    <r>
      <rPr>
        <sz val="10"/>
        <color indexed="9"/>
        <rFont val="Arial"/>
        <family val="2"/>
      </rPr>
      <t>Points</t>
    </r>
  </si>
  <si>
    <t>LM5.2</t>
  </si>
  <si>
    <t>Site Selection - Reuse Existing Buildings</t>
  </si>
  <si>
    <t>Site Selection -  Show preference for building on developed sites: Preserve farmland/habitat, wetlands, floodplains, public parkland</t>
  </si>
  <si>
    <t>Site Selection - Brownfield Redevelopment -  Remediate and Restore contaminated sites when possible</t>
  </si>
  <si>
    <t>Site Selection - Urban Development - Locate building within existing infrastructure</t>
  </si>
  <si>
    <t>Site Disturbance - Sediment and Erosion control during construction</t>
  </si>
  <si>
    <t>Site Disturbance - Limit site disturbance during construction to minimum development footprint</t>
  </si>
  <si>
    <t>Transportation - Plan for access to public transportation</t>
  </si>
  <si>
    <t>Transportation  - Provide bicycle storage for 5% of building occupants and shower/changing facilities for 0.5% of FTE occupants</t>
  </si>
  <si>
    <t>Transportation - Plan site  to include preferred parking for carpooling for 5% of all spaces provided</t>
  </si>
  <si>
    <t>Transportation - Plan site  to include preferred parking for low-emitting/fuel efficient vehicles for 5% of all spaces provided</t>
  </si>
  <si>
    <t>Landscape Design - Maximize vegetated open space</t>
  </si>
  <si>
    <t>Landscape Design - Native and drought tolerant planting</t>
  </si>
  <si>
    <t>Heat Island Reduction - Non roof surface reflectivity and shading</t>
  </si>
  <si>
    <t>Heat Island Reduction - Reflective roof materials</t>
  </si>
  <si>
    <t>Stormwater Design - Post development discharge rate and volume not to exceed Pre-development rate</t>
  </si>
  <si>
    <t>Stormwater Design - Reduce discharge rate and volume 25% on previously developed sites.</t>
  </si>
  <si>
    <t>Stormwater Design - Design to remove 80% Total Suspended solids from the average annual rainfall event.  Verify local requirements.</t>
  </si>
  <si>
    <t>Stormwater Design - Design per TDEC BMP References</t>
  </si>
  <si>
    <t>Exterior Site Lighting - Design exterior lighting power to be 20% less than is allowed by ASHRAE 90.1-2007</t>
  </si>
  <si>
    <t>Exterior Site Lighting - Locate fixtures to minimize illuminance above the horizontal plane</t>
  </si>
  <si>
    <t>Exterior Site Lighting - Locate exterior fixtures to minimize light trespass at property lines.  Document foot-candle levels at site boundary</t>
  </si>
  <si>
    <t>Water Efficient Landscaping, Utilize efficient irrigation technologies and planting measures</t>
  </si>
  <si>
    <t>Water Efficient Landscaping, Non potable sources or no irrigation</t>
  </si>
  <si>
    <t>Wastewater Treatment &amp; Conveyance: On site treatment</t>
  </si>
  <si>
    <t>Wastewater Treatment &amp; Conveyance: Utilize non potable water</t>
  </si>
  <si>
    <t>Water Use Reduction - Fixture flow and flush rates</t>
  </si>
  <si>
    <t>Water Use Reduction - Utilize auto-flow / auto-flush valves</t>
  </si>
  <si>
    <t>Commissioning - Basic commissioning process</t>
  </si>
  <si>
    <t>Commissioning - Advanced commissioning process</t>
  </si>
  <si>
    <t>Energy Efficient Purchasing Policy - Energy Star qualified appliances &amp; equipment</t>
  </si>
  <si>
    <t>Energy Efficiency - in New Construction and Renovation Projects; Schematic Design energy modeling</t>
  </si>
  <si>
    <t xml:space="preserve">Energy Efficiency - Life Cycle Cost Analysis </t>
  </si>
  <si>
    <t>Minimum Energy Performance - all projects to demonstrate compliance with ASHRAE 90.1-2010, according to project scope</t>
  </si>
  <si>
    <t>Improved Energy Performance - in New Construction &amp; Renovation Projects  points are available if the energy model is used during design and final design demonstrates energy cost savings that exceed those required by the Minimum Energy Performance credit (EE3.3)</t>
  </si>
  <si>
    <t>Energy Efficiency in Existing Buildings - Lighting Power Reduction</t>
  </si>
  <si>
    <t>Energy Efficiency in Existing Buildings - Daylight Harvesting Controls</t>
  </si>
  <si>
    <t>Energy Efficiency in Existing Buildings - Occupancy sensor-controlled lighting</t>
  </si>
  <si>
    <t>Energy Efficiency in Existing Buildings - High efficiency HVAC Equipment</t>
  </si>
  <si>
    <t>Energy Metering, Monitoring and Reporting:  Building-Level Metering</t>
  </si>
  <si>
    <t>Energy Metering, Monitoring and Reporting: System level energy metering with measurement and verification - New Construction</t>
  </si>
  <si>
    <t>Energy Metering, Monitoring and Reporting: System level energy metering with measurement and verification - Existing Buildings</t>
  </si>
  <si>
    <t>Long-Term Energy Reporting - Maintain energy and water consumption data in Energy Star Portfolio Manager</t>
  </si>
  <si>
    <t>Renewable Energy - Investigate life-cycle cost effectiveness of on-site renewable energy</t>
  </si>
  <si>
    <t>Renewable Energy -  Provide Renewable Energy Credits (RECs) equal to 10% of annual site electricity through TVA or RECs equal to 35% from another source</t>
  </si>
  <si>
    <t>Construction Waste Management (50%, 75%, 95%)</t>
  </si>
  <si>
    <t>Sustainable Materials: Recycled content 10%</t>
  </si>
  <si>
    <t>Sustainable Materials: Recycled content 20%</t>
  </si>
  <si>
    <t xml:space="preserve">Sustainable Materials: Tennessee Produced Wood Products -Wood materials harvested AND manufactured in state - 50% of wood products. When harvested OR manufactured in state, 50% of material cost contributes to credit. </t>
  </si>
  <si>
    <t>Sustainable Materials: Material reuse</t>
  </si>
  <si>
    <t>Sustainable Materials: Rapidly renewables</t>
  </si>
  <si>
    <t>Minimum Ventilation: Design to meet ASHRAE 62.1-2007 or 2012 IMC</t>
  </si>
  <si>
    <t>Outdoor Air Delivery Monitoring: Provide a direct outdoor airflow measurement device</t>
  </si>
  <si>
    <t>CO2  Monitoring: Provide CO2 monitors in all high occupancy areas</t>
  </si>
  <si>
    <t>Air Quality Management: During construction</t>
  </si>
  <si>
    <t>Air Quality Management: Before occupancy</t>
  </si>
  <si>
    <t xml:space="preserve"> Material VOC Limits: Adhesives and sealants</t>
  </si>
  <si>
    <t xml:space="preserve"> Material VOC Limits: Paints</t>
  </si>
  <si>
    <t xml:space="preserve"> Material VOC Limits: Coatings and anti-corrosive paints</t>
  </si>
  <si>
    <t xml:space="preserve"> Material VOC Limits: Flooring systems</t>
  </si>
  <si>
    <t xml:space="preserve"> Material VOC Limits: Composite wood and agrifiber</t>
  </si>
  <si>
    <t xml:space="preserve"> Pollutant Control: Entryway systems</t>
  </si>
  <si>
    <t xml:space="preserve"> Pollutant Control: Hazardous material storage</t>
  </si>
  <si>
    <t xml:space="preserve"> Pollutant Control: Filtration media</t>
  </si>
  <si>
    <t xml:space="preserve">Thermal Comfort: Design to meet ASHRAE Standard 55-2004 </t>
  </si>
  <si>
    <t>Individual Occupant System Controls: Lighting</t>
  </si>
  <si>
    <t>Individual Occupant System Controls: Thermal comfort</t>
  </si>
  <si>
    <t>Innovation in Design: Provide Specific Title</t>
  </si>
  <si>
    <t>CreditID_Description</t>
  </si>
  <si>
    <r>
      <t>Energy Efficiency -</t>
    </r>
    <r>
      <rPr>
        <sz val="10"/>
        <rFont val="Arial"/>
        <family val="2"/>
      </rPr>
      <t xml:space="preserve"> Schematic Design energy modeling</t>
    </r>
  </si>
  <si>
    <r>
      <t xml:space="preserve">Improved Energy Performance - </t>
    </r>
    <r>
      <rPr>
        <sz val="10"/>
        <rFont val="Arial"/>
        <family val="2"/>
      </rPr>
      <t>energy model is used during design, and final design demonstrates energy cost savings that exceed those required by the Minimum Energy Performance credit (EE3.3)</t>
    </r>
  </si>
  <si>
    <r>
      <t xml:space="preserve">Energy Efficiency in Existing Buildings - </t>
    </r>
    <r>
      <rPr>
        <sz val="10"/>
        <rFont val="Arial"/>
        <family val="2"/>
      </rPr>
      <t>Vacancy sensor-controlled lighting</t>
    </r>
  </si>
  <si>
    <t>Recycling Collection and Storage</t>
  </si>
  <si>
    <r>
      <rPr>
        <b/>
        <sz val="10"/>
        <rFont val="Arial"/>
        <family val="2"/>
      </rPr>
      <t xml:space="preserve">Exterior Site Lighting </t>
    </r>
    <r>
      <rPr>
        <sz val="10"/>
        <rFont val="Arial"/>
        <family val="2"/>
      </rPr>
      <t>- Design exterior lighting power to be 10% less than is allowed by ASHRAE 90.1-2010, Section 9.4.3</t>
    </r>
  </si>
  <si>
    <r>
      <t xml:space="preserve">Individual Occupant System Controls: </t>
    </r>
    <r>
      <rPr>
        <sz val="10"/>
        <rFont val="Arial"/>
        <family val="2"/>
      </rPr>
      <t>Lighting controls</t>
    </r>
  </si>
  <si>
    <t xml:space="preserve">CHECKLIST / TRACKING FORM </t>
  </si>
  <si>
    <t>High Performance Building Requirements v1.01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</si>
</sst>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409]#,##0"/>
  </numFmts>
  <fonts count="62" x14ac:knownFonts="1">
    <font>
      <sz val="10"/>
      <name val="Arial"/>
    </font>
    <font>
      <sz val="10"/>
      <name val="Arial"/>
      <family val="2"/>
    </font>
    <font>
      <sz val="10"/>
      <name val="Garamond"/>
      <family val="1"/>
    </font>
    <font>
      <b/>
      <sz val="10"/>
      <color indexed="9"/>
      <name val="Garamond"/>
      <family val="1"/>
    </font>
    <font>
      <b/>
      <sz val="12"/>
      <color indexed="9"/>
      <name val="Garamond"/>
      <family val="1"/>
    </font>
    <font>
      <sz val="8"/>
      <name val="Garamond"/>
      <family val="1"/>
    </font>
    <font>
      <b/>
      <sz val="10"/>
      <name val="Garamond"/>
      <family val="1"/>
    </font>
    <font>
      <b/>
      <sz val="12"/>
      <name val="Garamond"/>
      <family val="1"/>
    </font>
    <font>
      <b/>
      <sz val="10"/>
      <name val="Arial"/>
      <family val="2"/>
    </font>
    <font>
      <b/>
      <sz val="10"/>
      <name val="Arial"/>
      <family val="2"/>
    </font>
    <font>
      <sz val="12"/>
      <name val="Arial"/>
      <family val="2"/>
    </font>
    <font>
      <b/>
      <sz val="11"/>
      <name val="Garamond"/>
      <family val="1"/>
    </font>
    <font>
      <b/>
      <sz val="18"/>
      <name val="Garamond"/>
      <family val="1"/>
    </font>
    <font>
      <b/>
      <sz val="20"/>
      <name val="Garamond"/>
      <family val="1"/>
    </font>
    <font>
      <b/>
      <sz val="12"/>
      <name val="Arial"/>
      <family val="2"/>
    </font>
    <font>
      <b/>
      <sz val="16"/>
      <color indexed="9"/>
      <name val="Arial"/>
      <family val="2"/>
    </font>
    <font>
      <sz val="10"/>
      <name val="Arial"/>
      <family val="2"/>
    </font>
    <font>
      <b/>
      <sz val="14"/>
      <name val="Arial"/>
      <family val="2"/>
    </font>
    <font>
      <sz val="16"/>
      <name val="Arial"/>
      <family val="2"/>
    </font>
    <font>
      <b/>
      <sz val="12"/>
      <color indexed="9"/>
      <name val="Arial"/>
      <family val="2"/>
    </font>
    <font>
      <u/>
      <sz val="12"/>
      <name val="Arial"/>
      <family val="2"/>
    </font>
    <font>
      <sz val="12"/>
      <name val="Arial"/>
      <family val="2"/>
    </font>
    <font>
      <b/>
      <sz val="8"/>
      <color indexed="63"/>
      <name val="Arial"/>
      <family val="2"/>
    </font>
    <font>
      <sz val="8"/>
      <color indexed="63"/>
      <name val="Arial"/>
      <family val="2"/>
    </font>
    <font>
      <b/>
      <sz val="9"/>
      <name val="Arial"/>
      <family val="2"/>
    </font>
    <font>
      <sz val="9"/>
      <name val="Arial"/>
      <family val="2"/>
    </font>
    <font>
      <sz val="8"/>
      <name val="Arial"/>
      <family val="2"/>
    </font>
    <font>
      <sz val="10"/>
      <color indexed="9"/>
      <name val="Arial"/>
      <family val="2"/>
    </font>
    <font>
      <b/>
      <sz val="8"/>
      <name val="Arial"/>
      <family val="2"/>
    </font>
    <font>
      <b/>
      <sz val="12"/>
      <color indexed="10"/>
      <name val="Arial"/>
      <family val="2"/>
    </font>
    <font>
      <sz val="8"/>
      <name val="Arial"/>
      <family val="2"/>
    </font>
    <font>
      <u/>
      <sz val="10"/>
      <name val="Arial"/>
      <family val="2"/>
    </font>
    <font>
      <sz val="10"/>
      <color indexed="63"/>
      <name val="Arial"/>
      <family val="2"/>
    </font>
    <font>
      <b/>
      <vertAlign val="subscript"/>
      <sz val="9"/>
      <name val="Arial"/>
      <family val="2"/>
    </font>
    <font>
      <sz val="12"/>
      <name val="Garamond"/>
      <family val="1"/>
    </font>
    <font>
      <sz val="10"/>
      <color indexed="10"/>
      <name val="Arial"/>
      <family val="2"/>
    </font>
    <font>
      <b/>
      <sz val="10"/>
      <color indexed="10"/>
      <name val="Arial"/>
      <family val="2"/>
    </font>
    <font>
      <sz val="8"/>
      <color indexed="81"/>
      <name val="Tahoma"/>
      <family val="2"/>
    </font>
    <font>
      <sz val="12"/>
      <color indexed="81"/>
      <name val="Tahoma"/>
      <family val="2"/>
    </font>
    <font>
      <sz val="28"/>
      <name val="Garamond"/>
      <family val="1"/>
    </font>
    <font>
      <sz val="11"/>
      <color indexed="8"/>
      <name val="Calibri"/>
      <family val="2"/>
    </font>
    <font>
      <b/>
      <sz val="18"/>
      <name val="Arial"/>
      <family val="2"/>
    </font>
    <font>
      <b/>
      <sz val="20"/>
      <name val="Arial"/>
      <family val="2"/>
    </font>
    <font>
      <b/>
      <sz val="10"/>
      <color indexed="9"/>
      <name val="Arial"/>
      <family val="2"/>
    </font>
    <font>
      <b/>
      <sz val="11"/>
      <name val="Arial"/>
      <family val="2"/>
    </font>
    <font>
      <sz val="18"/>
      <name val="Arial"/>
      <family val="2"/>
    </font>
    <font>
      <b/>
      <sz val="11"/>
      <color theme="0"/>
      <name val="Arial"/>
      <family val="2"/>
    </font>
    <font>
      <sz val="10"/>
      <color theme="0" tint="-0.499984740745262"/>
      <name val="Arial"/>
      <family val="2"/>
    </font>
    <font>
      <b/>
      <sz val="12"/>
      <color theme="0" tint="-0.499984740745262"/>
      <name val="Arial"/>
      <family val="2"/>
    </font>
    <font>
      <sz val="10"/>
      <color rgb="FFFF0000"/>
      <name val="Arial"/>
      <family val="2"/>
    </font>
    <font>
      <b/>
      <sz val="10"/>
      <color rgb="FFFF0000"/>
      <name val="Arial"/>
      <family val="2"/>
    </font>
    <font>
      <sz val="8"/>
      <color rgb="FFFF0000"/>
      <name val="Arial"/>
      <family val="2"/>
    </font>
    <font>
      <sz val="10"/>
      <color rgb="FF008000"/>
      <name val="Arial"/>
      <family val="2"/>
    </font>
    <font>
      <b/>
      <sz val="10"/>
      <color rgb="FF008000"/>
      <name val="Arial"/>
      <family val="2"/>
    </font>
    <font>
      <sz val="8"/>
      <color rgb="FF008000"/>
      <name val="Arial"/>
      <family val="2"/>
    </font>
    <font>
      <sz val="11"/>
      <name val="Arial"/>
      <family val="2"/>
    </font>
    <font>
      <sz val="9"/>
      <color indexed="81"/>
      <name val="Tahoma"/>
      <family val="2"/>
    </font>
    <font>
      <b/>
      <sz val="10"/>
      <color theme="1"/>
      <name val="Arial"/>
      <family val="2"/>
    </font>
    <font>
      <sz val="8"/>
      <color theme="1"/>
      <name val="Arial"/>
      <family val="2"/>
    </font>
    <font>
      <sz val="10"/>
      <color theme="1"/>
      <name val="Arial"/>
      <family val="2"/>
    </font>
    <font>
      <b/>
      <sz val="9"/>
      <color indexed="81"/>
      <name val="Tahoma"/>
      <family val="2"/>
    </font>
    <font>
      <b/>
      <sz val="12"/>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18"/>
        <bgColor indexed="64"/>
      </patternFill>
    </fill>
    <fill>
      <patternFill patternType="solid">
        <fgColor indexed="2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thin">
        <color indexed="55"/>
      </right>
      <top/>
      <bottom style="thin">
        <color indexed="64"/>
      </bottom>
      <diagonal/>
    </border>
    <border>
      <left style="thin">
        <color indexed="55"/>
      </left>
      <right/>
      <top/>
      <bottom style="thin">
        <color indexed="64"/>
      </bottom>
      <diagonal/>
    </border>
    <border>
      <left/>
      <right/>
      <top/>
      <bottom style="thin">
        <color indexed="64"/>
      </bottom>
      <diagonal/>
    </border>
    <border>
      <left style="thin">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hair">
        <color indexed="64"/>
      </left>
      <right style="hair">
        <color indexed="64"/>
      </right>
      <top/>
      <bottom style="hair">
        <color indexed="55"/>
      </bottom>
      <diagonal/>
    </border>
    <border>
      <left style="hair">
        <color indexed="64"/>
      </left>
      <right style="hair">
        <color indexed="64"/>
      </right>
      <top style="thin">
        <color indexed="64"/>
      </top>
      <bottom style="hair">
        <color indexed="55"/>
      </bottom>
      <diagonal/>
    </border>
    <border>
      <left style="medium">
        <color indexed="64"/>
      </left>
      <right style="hair">
        <color indexed="64"/>
      </right>
      <top style="thin">
        <color indexed="64"/>
      </top>
      <bottom/>
      <diagonal/>
    </border>
    <border>
      <left style="medium">
        <color indexed="64"/>
      </left>
      <right style="hair">
        <color indexed="64"/>
      </right>
      <top style="hair">
        <color indexed="55"/>
      </top>
      <bottom style="hair">
        <color indexed="55"/>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hair">
        <color indexed="55"/>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55"/>
      </right>
      <top/>
      <bottom/>
      <diagonal/>
    </border>
    <border>
      <left style="thin">
        <color indexed="55"/>
      </left>
      <right/>
      <top/>
      <bottom/>
      <diagonal/>
    </border>
    <border>
      <left style="medium">
        <color indexed="64"/>
      </left>
      <right/>
      <top/>
      <bottom/>
      <diagonal/>
    </border>
    <border>
      <left style="medium">
        <color indexed="64"/>
      </left>
      <right/>
      <top/>
      <bottom style="medium">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thin">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style="hair">
        <color theme="0" tint="-0.34998626667073579"/>
      </right>
      <top style="hair">
        <color theme="0" tint="-0.34998626667073579"/>
      </top>
      <bottom style="thin">
        <color indexed="64"/>
      </bottom>
      <diagonal/>
    </border>
    <border>
      <left style="hair">
        <color theme="0" tint="-0.34998626667073579"/>
      </left>
      <right style="thin">
        <color indexed="64"/>
      </right>
      <top style="hair">
        <color theme="0" tint="-0.34998626667073579"/>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thin">
        <color indexed="64"/>
      </left>
      <right style="hair">
        <color theme="0" tint="-0.34998626667073579"/>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indexed="64"/>
      </left>
      <right style="hair">
        <color theme="0" tint="-0.34998626667073579"/>
      </right>
      <top style="hair">
        <color theme="0" tint="-0.34998626667073579"/>
      </top>
      <bottom/>
      <diagonal/>
    </border>
    <border>
      <left style="hair">
        <color theme="0" tint="-0.34998626667073579"/>
      </left>
      <right style="thin">
        <color indexed="64"/>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theme="0" tint="-0.34998626667073579"/>
      </right>
      <top style="thin">
        <color indexed="64"/>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hair">
        <color theme="0" tint="-0.34998626667073579"/>
      </bottom>
      <diagonal/>
    </border>
    <border>
      <left/>
      <right style="hair">
        <color theme="0" tint="-0.34998626667073579"/>
      </right>
      <top style="hair">
        <color theme="0" tint="-0.34998626667073579"/>
      </top>
      <bottom/>
      <diagonal/>
    </border>
    <border>
      <left/>
      <right style="hair">
        <color theme="0" tint="-0.34998626667073579"/>
      </right>
      <top style="thin">
        <color indexed="64"/>
      </top>
      <bottom style="thin">
        <color indexed="64"/>
      </bottom>
      <diagonal/>
    </border>
    <border>
      <left style="thin">
        <color indexed="64"/>
      </left>
      <right style="hair">
        <color indexed="64"/>
      </right>
      <top style="thin">
        <color indexed="64"/>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thin">
        <color indexed="64"/>
      </bottom>
      <diagonal/>
    </border>
    <border>
      <left style="thin">
        <color indexed="64"/>
      </left>
      <right style="hair">
        <color indexed="64"/>
      </right>
      <top/>
      <bottom style="hair">
        <color theme="0" tint="-0.34998626667073579"/>
      </bottom>
      <diagonal/>
    </border>
    <border>
      <left style="thin">
        <color indexed="64"/>
      </left>
      <right style="hair">
        <color indexed="64"/>
      </right>
      <top style="hair">
        <color theme="0" tint="-0.34998626667073579"/>
      </top>
      <bottom/>
      <diagonal/>
    </border>
    <border>
      <left style="thin">
        <color indexed="64"/>
      </left>
      <right style="hair">
        <color indexed="64"/>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cellStyleXfs>
  <cellXfs count="667">
    <xf numFmtId="0" fontId="0" fillId="0" borderId="0" xfId="0"/>
    <xf numFmtId="0" fontId="0" fillId="0" borderId="0" xfId="0" applyBorder="1"/>
    <xf numFmtId="0" fontId="0" fillId="0" borderId="0" xfId="0" applyFill="1" applyBorder="1"/>
    <xf numFmtId="0" fontId="0" fillId="0" borderId="0" xfId="0" applyBorder="1" applyAlignment="1">
      <alignment vertical="top"/>
    </xf>
    <xf numFmtId="0" fontId="8" fillId="0" borderId="0" xfId="0" applyFont="1" applyFill="1" applyBorder="1"/>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textRotation="255"/>
      <protection locked="0"/>
    </xf>
    <xf numFmtId="0" fontId="7" fillId="0" borderId="0" xfId="0" applyFont="1" applyFill="1" applyBorder="1" applyAlignment="1" applyProtection="1">
      <alignment horizontal="left" vertical="center" wrapText="1" shrinkToFit="1"/>
    </xf>
    <xf numFmtId="0" fontId="11" fillId="0" borderId="0" xfId="0" applyFont="1" applyFill="1" applyBorder="1" applyAlignment="1" applyProtection="1">
      <alignment vertical="center" wrapText="1"/>
    </xf>
    <xf numFmtId="0" fontId="0" fillId="0" borderId="0" xfId="0" applyBorder="1" applyAlignment="1">
      <alignment wrapText="1"/>
    </xf>
    <xf numFmtId="0" fontId="9" fillId="0" borderId="0" xfId="0" applyFont="1" applyBorder="1"/>
    <xf numFmtId="0" fontId="19" fillId="3" borderId="0" xfId="0" applyFont="1" applyFill="1" applyAlignment="1">
      <alignment horizontal="left" vertical="center" wrapText="1"/>
    </xf>
    <xf numFmtId="0" fontId="0" fillId="0" borderId="0" xfId="0" applyAlignment="1">
      <alignment horizontal="left" vertical="center" wrapText="1"/>
    </xf>
    <xf numFmtId="0" fontId="17" fillId="0" borderId="0" xfId="0" applyFont="1" applyAlignment="1">
      <alignment vertical="center"/>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vertical="center"/>
    </xf>
    <xf numFmtId="0" fontId="21" fillId="0" borderId="0" xfId="0" applyFont="1" applyAlignment="1">
      <alignment vertical="center"/>
    </xf>
    <xf numFmtId="0" fontId="16" fillId="0" borderId="0" xfId="0" applyFont="1"/>
    <xf numFmtId="49"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7" fillId="0" borderId="0" xfId="0" applyFont="1" applyAlignment="1">
      <alignment vertical="center"/>
    </xf>
    <xf numFmtId="0" fontId="16" fillId="0" borderId="0" xfId="0" applyFont="1" applyFill="1" applyAlignment="1">
      <alignment vertical="center"/>
    </xf>
    <xf numFmtId="0" fontId="26" fillId="0" borderId="0" xfId="0" applyFont="1" applyFill="1" applyAlignment="1">
      <alignment vertical="center"/>
    </xf>
    <xf numFmtId="9" fontId="16" fillId="0" borderId="0" xfId="0" applyNumberFormat="1" applyFont="1" applyAlignment="1">
      <alignment vertical="center"/>
    </xf>
    <xf numFmtId="9" fontId="16" fillId="0" borderId="0" xfId="0" applyNumberFormat="1" applyFont="1" applyBorder="1" applyAlignment="1">
      <alignment vertical="center" wrapText="1"/>
    </xf>
    <xf numFmtId="49" fontId="14" fillId="0" borderId="0" xfId="0" applyNumberFormat="1" applyFont="1" applyFill="1" applyBorder="1" applyAlignment="1">
      <alignment horizontal="left" vertical="center"/>
    </xf>
    <xf numFmtId="0" fontId="16" fillId="0" borderId="0" xfId="0" applyFont="1" applyBorder="1" applyAlignment="1">
      <alignment vertical="center"/>
    </xf>
    <xf numFmtId="0" fontId="17" fillId="0" borderId="0" xfId="0" applyFont="1" applyFill="1" applyAlignment="1">
      <alignment vertical="center"/>
    </xf>
    <xf numFmtId="0" fontId="31" fillId="0" borderId="0" xfId="0" applyFont="1" applyAlignment="1">
      <alignment horizontal="left" vertical="center" wrapText="1"/>
    </xf>
    <xf numFmtId="0" fontId="9" fillId="0" borderId="0" xfId="0" applyFont="1" applyAlignment="1">
      <alignment horizontal="left" vertical="center" wrapText="1"/>
    </xf>
    <xf numFmtId="3" fontId="16" fillId="0" borderId="0" xfId="0" applyNumberFormat="1" applyFont="1" applyFill="1" applyBorder="1" applyAlignment="1">
      <alignment horizontal="left" vertical="center" wrapText="1"/>
    </xf>
    <xf numFmtId="0" fontId="26" fillId="0" borderId="0" xfId="0" applyFont="1" applyAlignment="1">
      <alignment vertical="center"/>
    </xf>
    <xf numFmtId="0" fontId="0" fillId="0" borderId="0" xfId="0"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1" fontId="9" fillId="0" borderId="1" xfId="0" applyNumberFormat="1" applyFont="1" applyFill="1" applyBorder="1" applyAlignment="1">
      <alignment horizontal="center" vertical="center"/>
    </xf>
    <xf numFmtId="0" fontId="16" fillId="0" borderId="0" xfId="0" applyFont="1" applyFill="1" applyBorder="1" applyAlignment="1">
      <alignment vertical="center"/>
    </xf>
    <xf numFmtId="1" fontId="9" fillId="0" borderId="1" xfId="0" applyNumberFormat="1" applyFont="1" applyFill="1" applyBorder="1" applyAlignment="1">
      <alignment horizontal="center" vertical="center" wrapText="1"/>
    </xf>
    <xf numFmtId="0" fontId="16" fillId="0" borderId="1" xfId="0" applyFont="1"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3" fontId="32" fillId="0" borderId="0"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24"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6" fillId="0" borderId="16"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26" fillId="0" borderId="6" xfId="0" applyNumberFormat="1" applyFont="1" applyFill="1" applyBorder="1" applyAlignment="1">
      <alignment horizontal="center" vertical="center" wrapText="1"/>
    </xf>
    <xf numFmtId="164" fontId="16" fillId="0" borderId="0" xfId="0" applyNumberFormat="1" applyFont="1" applyAlignment="1">
      <alignment vertical="center"/>
    </xf>
    <xf numFmtId="0" fontId="0" fillId="0" borderId="0" xfId="0" applyBorder="1" applyAlignment="1">
      <alignment horizontal="center" vertical="center" wrapText="1"/>
    </xf>
    <xf numFmtId="0" fontId="36" fillId="0" borderId="0" xfId="0" applyFont="1" applyFill="1" applyBorder="1"/>
    <xf numFmtId="0" fontId="0" fillId="0" borderId="0" xfId="0" applyBorder="1" applyProtection="1">
      <protection hidden="1"/>
    </xf>
    <xf numFmtId="0" fontId="0" fillId="0" borderId="0" xfId="0" applyBorder="1" applyAlignment="1" applyProtection="1">
      <alignment horizontal="center" vertical="center" wrapText="1"/>
      <protection hidden="1"/>
    </xf>
    <xf numFmtId="37" fontId="16" fillId="12" borderId="31" xfId="1" applyNumberFormat="1" applyFont="1" applyFill="1" applyBorder="1" applyAlignment="1" applyProtection="1">
      <alignment horizontal="right" vertical="center" wrapText="1"/>
      <protection locked="0" hidden="1"/>
    </xf>
    <xf numFmtId="0" fontId="16" fillId="12" borderId="32" xfId="0" applyFont="1" applyFill="1" applyBorder="1" applyAlignment="1" applyProtection="1">
      <alignment horizontal="right" vertical="center"/>
      <protection locked="0" hidden="1"/>
    </xf>
    <xf numFmtId="37" fontId="16" fillId="12" borderId="33" xfId="1" applyNumberFormat="1" applyFont="1" applyFill="1" applyBorder="1" applyAlignment="1" applyProtection="1">
      <alignment horizontal="right" vertical="center" wrapText="1"/>
      <protection locked="0" hidden="1"/>
    </xf>
    <xf numFmtId="0" fontId="16" fillId="12" borderId="34" xfId="0" applyFont="1" applyFill="1" applyBorder="1" applyAlignment="1" applyProtection="1">
      <alignment horizontal="right" vertical="center"/>
      <protection locked="0" hidden="1"/>
    </xf>
    <xf numFmtId="37" fontId="16" fillId="12" borderId="35" xfId="1" applyNumberFormat="1" applyFont="1" applyFill="1" applyBorder="1" applyAlignment="1" applyProtection="1">
      <alignment horizontal="right" vertical="center" wrapText="1"/>
      <protection locked="0" hidden="1"/>
    </xf>
    <xf numFmtId="0" fontId="16" fillId="12" borderId="36" xfId="0" applyFont="1" applyFill="1" applyBorder="1" applyAlignment="1" applyProtection="1">
      <alignment horizontal="right" vertical="center"/>
      <protection locked="0" hidden="1"/>
    </xf>
    <xf numFmtId="37" fontId="16" fillId="12" borderId="37" xfId="1" applyNumberFormat="1" applyFont="1" applyFill="1" applyBorder="1" applyAlignment="1" applyProtection="1">
      <alignment horizontal="right" vertical="center" wrapText="1"/>
      <protection locked="0" hidden="1"/>
    </xf>
    <xf numFmtId="0" fontId="16" fillId="12" borderId="38" xfId="0" applyFont="1" applyFill="1" applyBorder="1" applyAlignment="1" applyProtection="1">
      <alignment horizontal="right" vertical="center"/>
      <protection locked="0" hidden="1"/>
    </xf>
    <xf numFmtId="37" fontId="16" fillId="12" borderId="39" xfId="1" applyNumberFormat="1" applyFont="1" applyFill="1" applyBorder="1" applyAlignment="1" applyProtection="1">
      <alignment horizontal="right" vertical="center" wrapText="1"/>
      <protection locked="0" hidden="1"/>
    </xf>
    <xf numFmtId="0" fontId="16" fillId="12" borderId="40" xfId="0" applyFont="1" applyFill="1" applyBorder="1" applyAlignment="1" applyProtection="1">
      <alignment horizontal="right" vertical="center"/>
      <protection locked="0" hidden="1"/>
    </xf>
    <xf numFmtId="164" fontId="16" fillId="12" borderId="31" xfId="0" applyNumberFormat="1" applyFont="1" applyFill="1" applyBorder="1" applyAlignment="1" applyProtection="1">
      <alignment horizontal="center" vertical="center" wrapText="1"/>
      <protection locked="0" hidden="1"/>
    </xf>
    <xf numFmtId="164" fontId="16" fillId="12" borderId="33" xfId="0" applyNumberFormat="1" applyFont="1" applyFill="1" applyBorder="1" applyAlignment="1" applyProtection="1">
      <alignment horizontal="center" vertical="center" wrapText="1"/>
      <protection locked="0" hidden="1"/>
    </xf>
    <xf numFmtId="164" fontId="16" fillId="12" borderId="35" xfId="0" applyNumberFormat="1" applyFont="1" applyFill="1" applyBorder="1" applyAlignment="1" applyProtection="1">
      <alignment horizontal="center" vertical="center" wrapText="1"/>
      <protection locked="0" hidden="1"/>
    </xf>
    <xf numFmtId="164" fontId="16" fillId="12" borderId="37" xfId="0" applyNumberFormat="1" applyFont="1" applyFill="1" applyBorder="1" applyAlignment="1" applyProtection="1">
      <alignment horizontal="center" vertical="center" wrapText="1"/>
      <protection locked="0" hidden="1"/>
    </xf>
    <xf numFmtId="3" fontId="16" fillId="12" borderId="35" xfId="1" applyNumberFormat="1" applyFont="1" applyFill="1" applyBorder="1" applyAlignment="1" applyProtection="1">
      <alignment horizontal="right" vertical="center" wrapText="1"/>
      <protection locked="0" hidden="1"/>
    </xf>
    <xf numFmtId="1" fontId="26" fillId="12" borderId="35" xfId="1" applyNumberFormat="1" applyFont="1" applyFill="1" applyBorder="1" applyAlignment="1" applyProtection="1">
      <alignment horizontal="center" vertical="center" wrapText="1"/>
      <protection locked="0" hidden="1"/>
    </xf>
    <xf numFmtId="3" fontId="16" fillId="12" borderId="37" xfId="1" applyNumberFormat="1" applyFont="1" applyFill="1" applyBorder="1" applyAlignment="1" applyProtection="1">
      <alignment horizontal="right" vertical="center" wrapText="1"/>
      <protection locked="0" hidden="1"/>
    </xf>
    <xf numFmtId="1" fontId="26" fillId="12" borderId="41" xfId="1" applyNumberFormat="1" applyFont="1" applyFill="1" applyBorder="1" applyAlignment="1" applyProtection="1">
      <alignment horizontal="center" vertical="center" wrapText="1"/>
      <protection locked="0" hidden="1"/>
    </xf>
    <xf numFmtId="3" fontId="16" fillId="12" borderId="33" xfId="1" applyNumberFormat="1" applyFont="1" applyFill="1" applyBorder="1" applyAlignment="1" applyProtection="1">
      <alignment horizontal="right" vertical="center" wrapText="1"/>
      <protection locked="0" hidden="1"/>
    </xf>
    <xf numFmtId="1" fontId="26" fillId="12" borderId="33" xfId="1" applyNumberFormat="1" applyFont="1" applyFill="1" applyBorder="1" applyAlignment="1" applyProtection="1">
      <alignment horizontal="center" vertical="center" wrapText="1"/>
      <protection locked="0" hidden="1"/>
    </xf>
    <xf numFmtId="1" fontId="26" fillId="12" borderId="42" xfId="1" applyNumberFormat="1" applyFont="1" applyFill="1" applyBorder="1" applyAlignment="1" applyProtection="1">
      <alignment horizontal="center" vertical="center" wrapText="1"/>
      <protection locked="0" hidden="1"/>
    </xf>
    <xf numFmtId="3" fontId="16" fillId="12" borderId="31" xfId="1" applyNumberFormat="1" applyFont="1" applyFill="1" applyBorder="1" applyAlignment="1" applyProtection="1">
      <alignment horizontal="right" vertical="center" wrapText="1"/>
      <protection locked="0" hidden="1"/>
    </xf>
    <xf numFmtId="49" fontId="16" fillId="12" borderId="44" xfId="0" applyNumberFormat="1" applyFont="1" applyFill="1" applyBorder="1" applyAlignment="1" applyProtection="1">
      <alignment horizontal="left" vertical="center"/>
      <protection locked="0" hidden="1"/>
    </xf>
    <xf numFmtId="49" fontId="16" fillId="12" borderId="45" xfId="0" applyNumberFormat="1" applyFont="1" applyFill="1" applyBorder="1" applyAlignment="1" applyProtection="1">
      <alignment horizontal="left" vertical="center"/>
      <protection locked="0" hidden="1"/>
    </xf>
    <xf numFmtId="49" fontId="16" fillId="12" borderId="46" xfId="0" applyNumberFormat="1" applyFont="1" applyFill="1" applyBorder="1" applyAlignment="1" applyProtection="1">
      <alignment horizontal="left" vertical="center"/>
      <protection locked="0" hidden="1"/>
    </xf>
    <xf numFmtId="49" fontId="16" fillId="12" borderId="47" xfId="0" applyNumberFormat="1" applyFont="1" applyFill="1" applyBorder="1" applyAlignment="1" applyProtection="1">
      <alignment horizontal="center" vertical="center"/>
      <protection locked="0" hidden="1"/>
    </xf>
    <xf numFmtId="49" fontId="16" fillId="12" borderId="47" xfId="0" applyNumberFormat="1" applyFont="1" applyFill="1" applyBorder="1" applyAlignment="1" applyProtection="1">
      <alignment horizontal="left" vertical="center"/>
      <protection locked="0" hidden="1"/>
    </xf>
    <xf numFmtId="0" fontId="16" fillId="4" borderId="31" xfId="0" applyFont="1" applyFill="1" applyBorder="1" applyAlignment="1" applyProtection="1">
      <alignment horizontal="center" vertical="center"/>
      <protection hidden="1"/>
    </xf>
    <xf numFmtId="0" fontId="16" fillId="4" borderId="33" xfId="0" applyFont="1" applyFill="1" applyBorder="1" applyAlignment="1" applyProtection="1">
      <alignment horizontal="center" vertical="center"/>
      <protection hidden="1"/>
    </xf>
    <xf numFmtId="0" fontId="16" fillId="4" borderId="35" xfId="0" applyFont="1" applyFill="1" applyBorder="1" applyAlignment="1" applyProtection="1">
      <alignment horizontal="center" vertical="center"/>
      <protection hidden="1"/>
    </xf>
    <xf numFmtId="0" fontId="16" fillId="4" borderId="37" xfId="0" applyFont="1" applyFill="1" applyBorder="1" applyAlignment="1" applyProtection="1">
      <alignment horizontal="center" vertical="center"/>
      <protection hidden="1"/>
    </xf>
    <xf numFmtId="165" fontId="16" fillId="4" borderId="31" xfId="2" applyNumberFormat="1" applyFont="1" applyFill="1" applyBorder="1" applyAlignment="1" applyProtection="1">
      <alignment horizontal="center" vertical="center" wrapText="1"/>
      <protection hidden="1"/>
    </xf>
    <xf numFmtId="37" fontId="16" fillId="4" borderId="31" xfId="1" applyNumberFormat="1" applyFont="1" applyFill="1" applyBorder="1" applyAlignment="1" applyProtection="1">
      <alignment horizontal="right" vertical="center" wrapText="1"/>
      <protection hidden="1"/>
    </xf>
    <xf numFmtId="164" fontId="16" fillId="4" borderId="33" xfId="0" applyNumberFormat="1" applyFont="1" applyFill="1" applyBorder="1" applyAlignment="1" applyProtection="1">
      <alignment horizontal="center" vertical="center"/>
      <protection hidden="1"/>
    </xf>
    <xf numFmtId="165" fontId="16" fillId="4" borderId="33" xfId="2" applyNumberFormat="1" applyFont="1" applyFill="1" applyBorder="1" applyAlignment="1" applyProtection="1">
      <alignment horizontal="center" vertical="center" wrapText="1"/>
      <protection hidden="1"/>
    </xf>
    <xf numFmtId="37" fontId="16" fillId="4" borderId="33" xfId="1" applyNumberFormat="1" applyFont="1" applyFill="1" applyBorder="1" applyAlignment="1" applyProtection="1">
      <alignment horizontal="right" vertical="center" wrapText="1"/>
      <protection hidden="1"/>
    </xf>
    <xf numFmtId="164" fontId="16" fillId="4" borderId="35" xfId="0" applyNumberFormat="1" applyFont="1" applyFill="1" applyBorder="1" applyAlignment="1" applyProtection="1">
      <alignment horizontal="center" vertical="center"/>
      <protection hidden="1"/>
    </xf>
    <xf numFmtId="165" fontId="16" fillId="4" borderId="35" xfId="2" applyNumberFormat="1" applyFont="1" applyFill="1" applyBorder="1" applyAlignment="1" applyProtection="1">
      <alignment horizontal="center" vertical="center" wrapText="1"/>
      <protection hidden="1"/>
    </xf>
    <xf numFmtId="37" fontId="16" fillId="4" borderId="35" xfId="1" applyNumberFormat="1" applyFont="1" applyFill="1" applyBorder="1" applyAlignment="1" applyProtection="1">
      <alignment horizontal="right" vertical="center" wrapText="1"/>
      <protection hidden="1"/>
    </xf>
    <xf numFmtId="164" fontId="16" fillId="4" borderId="37" xfId="0" applyNumberFormat="1" applyFont="1" applyFill="1" applyBorder="1" applyAlignment="1" applyProtection="1">
      <alignment horizontal="center" vertical="center"/>
      <protection hidden="1"/>
    </xf>
    <xf numFmtId="165" fontId="16" fillId="4" borderId="37" xfId="2" applyNumberFormat="1" applyFont="1" applyFill="1" applyBorder="1" applyAlignment="1" applyProtection="1">
      <alignment horizontal="center" vertical="center" wrapText="1"/>
      <protection hidden="1"/>
    </xf>
    <xf numFmtId="37" fontId="16" fillId="4" borderId="37" xfId="1" applyNumberFormat="1" applyFont="1" applyFill="1" applyBorder="1" applyAlignment="1" applyProtection="1">
      <alignment horizontal="right" vertical="center" wrapText="1"/>
      <protection hidden="1"/>
    </xf>
    <xf numFmtId="0" fontId="24" fillId="0" borderId="48" xfId="0" applyFont="1" applyFill="1" applyBorder="1" applyAlignment="1" applyProtection="1">
      <alignment horizontal="right" vertical="center"/>
      <protection hidden="1"/>
    </xf>
    <xf numFmtId="3" fontId="9" fillId="0" borderId="23" xfId="0" applyNumberFormat="1" applyFont="1" applyFill="1" applyBorder="1" applyAlignment="1" applyProtection="1">
      <alignment horizontal="right" vertical="center"/>
      <protection hidden="1"/>
    </xf>
    <xf numFmtId="3" fontId="16" fillId="0" borderId="23" xfId="0" applyNumberFormat="1" applyFont="1" applyFill="1" applyBorder="1" applyAlignment="1" applyProtection="1">
      <alignment horizontal="right" vertical="center"/>
      <protection hidden="1"/>
    </xf>
    <xf numFmtId="37" fontId="9" fillId="0" borderId="23" xfId="1" applyNumberFormat="1" applyFont="1" applyFill="1" applyBorder="1" applyAlignment="1" applyProtection="1">
      <alignment horizontal="right" vertical="center"/>
      <protection hidden="1"/>
    </xf>
    <xf numFmtId="0" fontId="16" fillId="0" borderId="9" xfId="0" applyFont="1" applyBorder="1" applyAlignment="1" applyProtection="1">
      <alignment vertical="center"/>
      <protection hidden="1"/>
    </xf>
    <xf numFmtId="0" fontId="24" fillId="0" borderId="49" xfId="0" applyFont="1" applyFill="1" applyBorder="1" applyAlignment="1" applyProtection="1">
      <alignment horizontal="right" vertical="center"/>
      <protection hidden="1"/>
    </xf>
    <xf numFmtId="0" fontId="10" fillId="0" borderId="0" xfId="0" applyFont="1" applyBorder="1" applyAlignment="1" applyProtection="1">
      <alignment wrapText="1"/>
      <protection hidden="1"/>
    </xf>
    <xf numFmtId="0" fontId="10" fillId="0" borderId="0" xfId="0" applyFont="1" applyBorder="1" applyAlignment="1">
      <alignment horizontal="center"/>
    </xf>
    <xf numFmtId="0" fontId="10" fillId="0" borderId="0" xfId="0" applyFont="1" applyAlignment="1">
      <alignment vertical="center"/>
    </xf>
    <xf numFmtId="0" fontId="25" fillId="0" borderId="0" xfId="0"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49" fontId="16" fillId="0" borderId="20" xfId="0" applyNumberFormat="1" applyFont="1" applyBorder="1" applyAlignment="1">
      <alignment vertical="center"/>
    </xf>
    <xf numFmtId="49" fontId="16" fillId="0" borderId="21" xfId="0" applyNumberFormat="1" applyFont="1" applyBorder="1" applyAlignment="1">
      <alignment vertical="center"/>
    </xf>
    <xf numFmtId="49" fontId="16" fillId="0" borderId="24" xfId="0" applyNumberFormat="1" applyFont="1" applyBorder="1" applyAlignment="1">
      <alignment vertical="center"/>
    </xf>
    <xf numFmtId="49" fontId="16" fillId="0" borderId="0" xfId="0" applyNumberFormat="1" applyFont="1" applyBorder="1" applyAlignment="1">
      <alignment vertical="center"/>
    </xf>
    <xf numFmtId="49" fontId="8" fillId="4" borderId="50" xfId="0" applyNumberFormat="1" applyFont="1" applyFill="1" applyBorder="1" applyAlignment="1">
      <alignment horizontal="left" vertical="center" wrapText="1"/>
    </xf>
    <xf numFmtId="0" fontId="8" fillId="4" borderId="51" xfId="0" applyFont="1" applyFill="1" applyBorder="1" applyAlignment="1">
      <alignment vertical="center" wrapText="1"/>
    </xf>
    <xf numFmtId="0" fontId="8" fillId="4" borderId="52" xfId="0" applyFont="1" applyFill="1" applyBorder="1" applyAlignment="1">
      <alignment vertical="center" wrapText="1"/>
    </xf>
    <xf numFmtId="0" fontId="8" fillId="4" borderId="53" xfId="0" applyFont="1" applyFill="1" applyBorder="1" applyAlignment="1">
      <alignment vertical="center" wrapText="1"/>
    </xf>
    <xf numFmtId="0" fontId="8" fillId="4" borderId="50" xfId="0" applyFont="1" applyFill="1" applyBorder="1" applyAlignment="1">
      <alignment vertical="center" wrapText="1"/>
    </xf>
    <xf numFmtId="49" fontId="26" fillId="0" borderId="54" xfId="0" applyNumberFormat="1" applyFont="1" applyFill="1" applyBorder="1" applyAlignment="1">
      <alignment horizontal="left" vertical="center" wrapText="1"/>
    </xf>
    <xf numFmtId="0" fontId="26" fillId="0" borderId="55" xfId="0" applyFont="1" applyFill="1" applyBorder="1" applyAlignment="1">
      <alignment horizontal="left" vertical="center" indent="1"/>
    </xf>
    <xf numFmtId="166" fontId="26" fillId="0" borderId="56" xfId="0" applyNumberFormat="1" applyFont="1" applyFill="1" applyBorder="1" applyAlignment="1">
      <alignment vertical="center"/>
    </xf>
    <xf numFmtId="166" fontId="26" fillId="0" borderId="57" xfId="0" applyNumberFormat="1" applyFont="1" applyFill="1" applyBorder="1" applyAlignment="1">
      <alignment vertical="center" wrapText="1"/>
    </xf>
    <xf numFmtId="166" fontId="26" fillId="0" borderId="58" xfId="0" applyNumberFormat="1" applyFont="1" applyFill="1" applyBorder="1" applyAlignment="1">
      <alignment vertical="center" wrapText="1"/>
    </xf>
    <xf numFmtId="166" fontId="26" fillId="0" borderId="54" xfId="0" applyNumberFormat="1" applyFont="1" applyFill="1" applyBorder="1" applyAlignment="1">
      <alignment vertical="center" wrapText="1"/>
    </xf>
    <xf numFmtId="9" fontId="26" fillId="0" borderId="56" xfId="2" applyFont="1" applyFill="1" applyBorder="1" applyAlignment="1">
      <alignment horizontal="center" vertical="center" wrapText="1"/>
    </xf>
    <xf numFmtId="9" fontId="26" fillId="0" borderId="57" xfId="2" applyFont="1" applyFill="1" applyBorder="1" applyAlignment="1">
      <alignment horizontal="center" vertical="center" wrapText="1"/>
    </xf>
    <xf numFmtId="49" fontId="26" fillId="0" borderId="59" xfId="0" applyNumberFormat="1" applyFont="1" applyFill="1" applyBorder="1" applyAlignment="1">
      <alignment horizontal="left" vertical="center" wrapText="1"/>
    </xf>
    <xf numFmtId="0" fontId="26" fillId="0" borderId="60" xfId="0" applyFont="1" applyFill="1" applyBorder="1" applyAlignment="1">
      <alignment horizontal="left" vertical="center" indent="1"/>
    </xf>
    <xf numFmtId="166" fontId="26" fillId="0" borderId="61" xfId="0" applyNumberFormat="1" applyFont="1" applyFill="1" applyBorder="1" applyAlignment="1">
      <alignment vertical="center"/>
    </xf>
    <xf numFmtId="166" fontId="26" fillId="0" borderId="62" xfId="0" applyNumberFormat="1" applyFont="1" applyFill="1" applyBorder="1" applyAlignment="1">
      <alignment vertical="center" wrapText="1"/>
    </xf>
    <xf numFmtId="166" fontId="26" fillId="0" borderId="63" xfId="0" applyNumberFormat="1" applyFont="1" applyFill="1" applyBorder="1" applyAlignment="1">
      <alignment vertical="center" wrapText="1"/>
    </xf>
    <xf numFmtId="166" fontId="26" fillId="0" borderId="59" xfId="0" applyNumberFormat="1" applyFont="1" applyFill="1" applyBorder="1" applyAlignment="1">
      <alignment vertical="center" wrapText="1"/>
    </xf>
    <xf numFmtId="9" fontId="26" fillId="0" borderId="61" xfId="2" applyFont="1" applyFill="1" applyBorder="1" applyAlignment="1">
      <alignment horizontal="center" vertical="center" wrapText="1"/>
    </xf>
    <xf numFmtId="9" fontId="26" fillId="0" borderId="62" xfId="2" applyFont="1" applyFill="1" applyBorder="1" applyAlignment="1">
      <alignment horizontal="center" vertical="center" wrapText="1"/>
    </xf>
    <xf numFmtId="49" fontId="8" fillId="0" borderId="54" xfId="0" applyNumberFormat="1" applyFont="1" applyFill="1" applyBorder="1" applyAlignment="1">
      <alignment horizontal="left" vertical="center" wrapText="1"/>
    </xf>
    <xf numFmtId="0" fontId="8" fillId="0" borderId="55" xfId="0" applyFont="1" applyFill="1" applyBorder="1" applyAlignment="1">
      <alignment vertical="center" wrapText="1"/>
    </xf>
    <xf numFmtId="0" fontId="8" fillId="0" borderId="64" xfId="0" applyFont="1" applyFill="1" applyBorder="1" applyAlignment="1">
      <alignment vertical="center" wrapText="1"/>
    </xf>
    <xf numFmtId="0" fontId="8" fillId="0" borderId="65" xfId="0" applyFont="1" applyFill="1" applyBorder="1" applyAlignment="1">
      <alignment vertical="center" wrapText="1"/>
    </xf>
    <xf numFmtId="0" fontId="8" fillId="0" borderId="54" xfId="0" applyFont="1" applyFill="1" applyBorder="1" applyAlignment="1">
      <alignment vertical="center" wrapText="1"/>
    </xf>
    <xf numFmtId="49" fontId="16" fillId="0" borderId="11" xfId="0" applyNumberFormat="1" applyFont="1" applyBorder="1" applyAlignment="1">
      <alignment horizontal="left" vertical="center" wrapText="1"/>
    </xf>
    <xf numFmtId="0" fontId="8" fillId="0" borderId="27" xfId="0" applyFont="1" applyBorder="1" applyAlignment="1">
      <alignment vertical="center"/>
    </xf>
    <xf numFmtId="166" fontId="28" fillId="0" borderId="28" xfId="0" applyNumberFormat="1" applyFont="1" applyBorder="1" applyAlignment="1">
      <alignment vertical="center"/>
    </xf>
    <xf numFmtId="166" fontId="28" fillId="0" borderId="29" xfId="0" applyNumberFormat="1" applyFont="1" applyBorder="1" applyAlignment="1">
      <alignment vertical="center"/>
    </xf>
    <xf numFmtId="166" fontId="28" fillId="0" borderId="30" xfId="0" applyNumberFormat="1" applyFont="1" applyBorder="1" applyAlignment="1">
      <alignment vertical="center"/>
    </xf>
    <xf numFmtId="166" fontId="28" fillId="0" borderId="11" xfId="0" applyNumberFormat="1" applyFont="1" applyBorder="1" applyAlignment="1">
      <alignment vertical="center" wrapText="1"/>
    </xf>
    <xf numFmtId="9" fontId="28" fillId="0" borderId="28" xfId="2" applyFont="1" applyBorder="1" applyAlignment="1">
      <alignment horizontal="center" vertical="center" wrapText="1"/>
    </xf>
    <xf numFmtId="166" fontId="28" fillId="0" borderId="29" xfId="2" applyNumberFormat="1" applyFont="1" applyBorder="1" applyAlignment="1">
      <alignment horizontal="center" vertical="center" wrapText="1"/>
    </xf>
    <xf numFmtId="166" fontId="28" fillId="0" borderId="30" xfId="0" applyNumberFormat="1" applyFont="1" applyBorder="1" applyAlignment="1">
      <alignment vertical="center" wrapText="1"/>
    </xf>
    <xf numFmtId="9" fontId="8" fillId="0" borderId="0" xfId="0" applyNumberFormat="1" applyFont="1" applyBorder="1" applyAlignment="1">
      <alignment vertical="center" wrapText="1"/>
    </xf>
    <xf numFmtId="0" fontId="16" fillId="0" borderId="0" xfId="0" applyFont="1" applyBorder="1" applyAlignment="1">
      <alignment wrapText="1"/>
    </xf>
    <xf numFmtId="0" fontId="0" fillId="0" borderId="0" xfId="0" applyFill="1" applyBorder="1" applyAlignment="1" applyProtection="1">
      <alignment wrapText="1"/>
      <protection hidden="1"/>
    </xf>
    <xf numFmtId="0" fontId="13" fillId="0" borderId="0" xfId="0" applyFont="1" applyFill="1" applyBorder="1" applyAlignment="1" applyProtection="1">
      <alignment vertical="center"/>
      <protection hidden="1"/>
    </xf>
    <xf numFmtId="0" fontId="0" fillId="0" borderId="1" xfId="0" applyBorder="1" applyAlignment="1" applyProtection="1">
      <alignment horizontal="center" vertical="center" wrapText="1"/>
      <protection locked="0"/>
    </xf>
    <xf numFmtId="0" fontId="16" fillId="13" borderId="0" xfId="0" applyFont="1" applyFill="1" applyAlignment="1">
      <alignment horizontal="left" vertical="center" wrapText="1"/>
    </xf>
    <xf numFmtId="0" fontId="41" fillId="2" borderId="0" xfId="0" applyFont="1" applyFill="1" applyBorder="1" applyAlignment="1" applyProtection="1">
      <alignment horizontal="left"/>
      <protection locked="0"/>
    </xf>
    <xf numFmtId="0" fontId="16" fillId="0" borderId="0" xfId="0" applyFont="1" applyBorder="1"/>
    <xf numFmtId="0" fontId="14" fillId="0" borderId="0" xfId="0" applyFont="1" applyBorder="1" applyAlignment="1" applyProtection="1">
      <alignment wrapText="1"/>
      <protection hidden="1"/>
    </xf>
    <xf numFmtId="0" fontId="14" fillId="0" borderId="0" xfId="0" applyFont="1" applyBorder="1" applyAlignment="1" applyProtection="1">
      <alignment horizontal="center"/>
      <protection hidden="1"/>
    </xf>
    <xf numFmtId="0" fontId="16" fillId="0" borderId="0" xfId="0" applyFont="1" applyBorder="1" applyAlignment="1">
      <alignment horizontal="center" vertical="center" wrapText="1"/>
    </xf>
    <xf numFmtId="0" fontId="42" fillId="2" borderId="0" xfId="0" applyFont="1" applyFill="1" applyBorder="1" applyAlignment="1" applyProtection="1">
      <alignment horizontal="left" vertical="center"/>
    </xf>
    <xf numFmtId="0" fontId="16" fillId="2" borderId="0" xfId="0" applyFont="1" applyFill="1" applyBorder="1" applyAlignment="1"/>
    <xf numFmtId="0" fontId="16" fillId="2" borderId="0" xfId="0" applyFont="1" applyFill="1" applyBorder="1" applyAlignment="1" applyProtection="1">
      <alignment horizontal="right" vertical="center"/>
      <protection locked="0"/>
    </xf>
    <xf numFmtId="0" fontId="10" fillId="2" borderId="0" xfId="0" applyFont="1" applyFill="1" applyBorder="1" applyAlignment="1">
      <alignment horizontal="right"/>
    </xf>
    <xf numFmtId="0" fontId="8" fillId="0" borderId="0" xfId="0" applyFont="1" applyBorder="1"/>
    <xf numFmtId="0" fontId="16" fillId="2" borderId="0" xfId="0" applyFont="1" applyFill="1" applyBorder="1" applyAlignment="1">
      <alignment horizontal="center" vertical="center"/>
    </xf>
    <xf numFmtId="0" fontId="16" fillId="0" borderId="0" xfId="0" applyFont="1" applyBorder="1" applyAlignment="1"/>
    <xf numFmtId="0" fontId="43" fillId="6" borderId="1" xfId="0" applyFont="1" applyFill="1" applyBorder="1" applyAlignment="1" applyProtection="1">
      <alignment horizontal="center" vertical="center" wrapText="1"/>
      <protection hidden="1"/>
    </xf>
    <xf numFmtId="0" fontId="19" fillId="6" borderId="1" xfId="0" applyFont="1" applyFill="1" applyBorder="1" applyAlignment="1" applyProtection="1">
      <alignment vertical="center"/>
      <protection hidden="1"/>
    </xf>
    <xf numFmtId="0" fontId="19" fillId="6" borderId="1" xfId="0" applyFont="1" applyFill="1" applyBorder="1" applyAlignment="1" applyProtection="1">
      <alignment vertical="center" wrapText="1"/>
      <protection hidden="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vertical="center" wrapText="1"/>
      <protection hidden="1"/>
    </xf>
    <xf numFmtId="0" fontId="26" fillId="0" borderId="1" xfId="0" applyFont="1" applyBorder="1" applyAlignment="1" applyProtection="1">
      <alignment horizontal="center" vertical="center"/>
      <protection hidden="1"/>
    </xf>
    <xf numFmtId="0" fontId="8" fillId="0" borderId="1"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center" vertical="center" wrapText="1" shrinkToFit="1"/>
      <protection hidden="1"/>
    </xf>
    <xf numFmtId="0" fontId="10" fillId="0" borderId="24" xfId="0" applyFont="1" applyFill="1" applyBorder="1" applyAlignment="1" applyProtection="1">
      <alignment horizontal="center" vertical="center" wrapText="1" shrinkToFit="1"/>
      <protection hidden="1"/>
    </xf>
    <xf numFmtId="0" fontId="8" fillId="0" borderId="1" xfId="0" applyFont="1" applyBorder="1" applyAlignment="1" applyProtection="1">
      <alignment vertical="top" wrapText="1"/>
      <protection hidden="1"/>
    </xf>
    <xf numFmtId="0" fontId="16" fillId="0" borderId="0" xfId="0" applyFont="1" applyBorder="1" applyAlignment="1">
      <alignment vertical="top"/>
    </xf>
    <xf numFmtId="0" fontId="8" fillId="0" borderId="1" xfId="0" applyFont="1" applyBorder="1" applyAlignment="1" applyProtection="1">
      <alignment vertical="top" wrapText="1" readingOrder="1"/>
      <protection hidden="1"/>
    </xf>
    <xf numFmtId="0" fontId="43" fillId="8" borderId="1" xfId="0" applyFont="1" applyFill="1" applyBorder="1" applyAlignment="1" applyProtection="1">
      <alignment horizontal="center" vertical="center" wrapText="1"/>
      <protection hidden="1"/>
    </xf>
    <xf numFmtId="0" fontId="19" fillId="8" borderId="1" xfId="0" applyFont="1" applyFill="1" applyBorder="1" applyAlignment="1" applyProtection="1">
      <alignment vertical="center"/>
      <protection hidden="1"/>
    </xf>
    <xf numFmtId="0" fontId="19" fillId="8" borderId="1"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textRotation="255"/>
      <protection locked="0"/>
    </xf>
    <xf numFmtId="0" fontId="14" fillId="0" borderId="0" xfId="0" applyFont="1" applyFill="1" applyBorder="1" applyAlignment="1" applyProtection="1">
      <alignment horizontal="left" vertical="center" wrapText="1" shrinkToFit="1"/>
    </xf>
    <xf numFmtId="0" fontId="44" fillId="0" borderId="0" xfId="0" applyFont="1" applyFill="1" applyBorder="1" applyAlignment="1" applyProtection="1">
      <alignment vertical="center" wrapText="1"/>
    </xf>
    <xf numFmtId="0" fontId="16" fillId="0" borderId="0" xfId="0" applyFont="1" applyFill="1" applyBorder="1"/>
    <xf numFmtId="0" fontId="43" fillId="5" borderId="1" xfId="0" applyFont="1" applyFill="1" applyBorder="1" applyAlignment="1" applyProtection="1">
      <alignment horizontal="center" vertical="center" wrapText="1"/>
      <protection hidden="1"/>
    </xf>
    <xf numFmtId="0" fontId="19" fillId="5" borderId="1" xfId="0" applyFont="1" applyFill="1" applyBorder="1" applyAlignment="1" applyProtection="1">
      <alignment vertical="center"/>
      <protection hidden="1"/>
    </xf>
    <xf numFmtId="0" fontId="19" fillId="5" borderId="1" xfId="0" applyFont="1" applyFill="1" applyBorder="1" applyAlignment="1" applyProtection="1">
      <alignment vertical="center" wrapText="1"/>
      <protection hidden="1"/>
    </xf>
    <xf numFmtId="0" fontId="19" fillId="0" borderId="24" xfId="0" applyFont="1" applyFill="1" applyBorder="1" applyAlignment="1" applyProtection="1">
      <alignment horizontal="center" vertical="center"/>
      <protection hidden="1"/>
    </xf>
    <xf numFmtId="0" fontId="14" fillId="0" borderId="24" xfId="0" applyFont="1" applyFill="1" applyBorder="1" applyAlignment="1" applyProtection="1">
      <alignment horizontal="center" vertical="center" wrapText="1" shrinkToFit="1"/>
      <protection hidden="1"/>
    </xf>
    <xf numFmtId="0" fontId="8" fillId="0" borderId="1" xfId="0" applyFont="1" applyBorder="1" applyAlignment="1" applyProtection="1">
      <alignment vertical="top" wrapText="1"/>
      <protection locked="0"/>
    </xf>
    <xf numFmtId="0" fontId="16" fillId="0" borderId="1" xfId="0" applyFont="1" applyFill="1" applyBorder="1" applyAlignment="1" applyProtection="1">
      <alignment horizontal="center" vertical="center"/>
      <protection hidden="1"/>
    </xf>
    <xf numFmtId="0" fontId="43" fillId="9" borderId="1" xfId="0" applyFont="1" applyFill="1" applyBorder="1" applyAlignment="1" applyProtection="1">
      <alignment horizontal="center" vertical="center" wrapText="1"/>
      <protection hidden="1"/>
    </xf>
    <xf numFmtId="0" fontId="19" fillId="9" borderId="1" xfId="0" applyFont="1" applyFill="1" applyBorder="1" applyAlignment="1" applyProtection="1">
      <alignment vertical="center"/>
      <protection hidden="1"/>
    </xf>
    <xf numFmtId="0" fontId="19" fillId="9" borderId="1" xfId="0" applyFont="1" applyFill="1" applyBorder="1" applyAlignment="1" applyProtection="1">
      <alignment vertical="center" wrapText="1"/>
      <protection hidden="1"/>
    </xf>
    <xf numFmtId="0" fontId="43" fillId="10" borderId="1" xfId="0" applyFont="1" applyFill="1" applyBorder="1" applyAlignment="1" applyProtection="1">
      <alignment horizontal="center" vertical="center" wrapText="1"/>
      <protection hidden="1"/>
    </xf>
    <xf numFmtId="0" fontId="19" fillId="10" borderId="1" xfId="0" applyFont="1" applyFill="1" applyBorder="1" applyAlignment="1" applyProtection="1">
      <alignment vertical="center"/>
      <protection hidden="1"/>
    </xf>
    <xf numFmtId="0" fontId="19" fillId="10" borderId="1" xfId="0" applyFont="1" applyFill="1" applyBorder="1" applyAlignment="1" applyProtection="1">
      <alignment vertical="center" wrapText="1"/>
      <protection hidden="1"/>
    </xf>
    <xf numFmtId="0" fontId="43" fillId="11" borderId="1" xfId="0" applyFont="1" applyFill="1" applyBorder="1" applyAlignment="1" applyProtection="1">
      <alignment horizontal="center" vertical="center" wrapText="1"/>
      <protection hidden="1"/>
    </xf>
    <xf numFmtId="0" fontId="19" fillId="11" borderId="1" xfId="0" applyFont="1" applyFill="1" applyBorder="1" applyAlignment="1" applyProtection="1">
      <alignment vertical="center"/>
      <protection hidden="1"/>
    </xf>
    <xf numFmtId="0" fontId="19" fillId="11" borderId="1" xfId="0" applyFont="1" applyFill="1" applyBorder="1" applyAlignment="1" applyProtection="1">
      <alignment vertical="center" wrapText="1"/>
      <protection hidden="1"/>
    </xf>
    <xf numFmtId="0" fontId="8" fillId="0" borderId="1" xfId="0" applyFont="1" applyBorder="1" applyAlignment="1" applyProtection="1">
      <alignment vertical="top" wrapText="1"/>
      <protection locked="0" hidden="1"/>
    </xf>
    <xf numFmtId="0" fontId="14" fillId="0" borderId="24" xfId="0" applyFont="1" applyFill="1" applyBorder="1" applyAlignment="1" applyProtection="1">
      <alignment horizontal="center" vertical="center" wrapText="1"/>
      <protection hidden="1"/>
    </xf>
    <xf numFmtId="0" fontId="26" fillId="2" borderId="1" xfId="0" applyFont="1" applyFill="1" applyBorder="1" applyAlignment="1" applyProtection="1">
      <alignment horizontal="center" vertical="center"/>
      <protection hidden="1"/>
    </xf>
    <xf numFmtId="0" fontId="26" fillId="2" borderId="1" xfId="0" applyFont="1" applyFill="1" applyBorder="1" applyAlignment="1" applyProtection="1">
      <alignment vertical="center"/>
      <protection hidden="1"/>
    </xf>
    <xf numFmtId="0" fontId="8" fillId="2" borderId="1" xfId="0" applyFont="1" applyFill="1" applyBorder="1" applyAlignment="1" applyProtection="1">
      <alignment vertical="center" wrapText="1"/>
      <protection hidden="1"/>
    </xf>
    <xf numFmtId="0" fontId="16" fillId="2"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0" borderId="24" xfId="0" applyFont="1" applyFill="1" applyBorder="1" applyAlignment="1" applyProtection="1">
      <alignment horizontal="center" vertical="center" wrapText="1"/>
      <protection hidden="1"/>
    </xf>
    <xf numFmtId="0" fontId="16" fillId="2" borderId="1" xfId="0" applyFont="1" applyFill="1" applyBorder="1" applyProtection="1">
      <protection hidden="1"/>
    </xf>
    <xf numFmtId="0" fontId="16" fillId="2" borderId="1" xfId="0" applyFont="1" applyFill="1" applyBorder="1" applyAlignment="1" applyProtection="1">
      <alignment wrapText="1"/>
      <protection hidden="1"/>
    </xf>
    <xf numFmtId="0" fontId="16" fillId="2" borderId="1" xfId="0" applyFont="1" applyFill="1" applyBorder="1" applyAlignment="1" applyProtection="1">
      <alignment horizontal="center"/>
      <protection hidden="1"/>
    </xf>
    <xf numFmtId="0" fontId="43" fillId="12" borderId="1" xfId="0" applyFont="1" applyFill="1" applyBorder="1" applyAlignment="1" applyProtection="1">
      <alignment horizontal="center" vertical="center" wrapText="1"/>
      <protection hidden="1"/>
    </xf>
    <xf numFmtId="0" fontId="19" fillId="12" borderId="1" xfId="0" applyFont="1" applyFill="1" applyBorder="1" applyAlignment="1" applyProtection="1">
      <alignment vertical="center"/>
      <protection hidden="1"/>
    </xf>
    <xf numFmtId="0" fontId="19" fillId="12" borderId="1" xfId="0" applyFont="1" applyFill="1" applyBorder="1" applyAlignment="1" applyProtection="1">
      <alignment vertical="center" wrapText="1"/>
      <protection hidden="1"/>
    </xf>
    <xf numFmtId="0" fontId="16" fillId="0" borderId="0" xfId="0" applyFont="1" applyBorder="1" applyAlignment="1">
      <alignment horizontal="center"/>
    </xf>
    <xf numFmtId="0" fontId="35" fillId="0" borderId="66" xfId="0" applyFont="1" applyBorder="1" applyAlignment="1" applyProtection="1">
      <alignment horizontal="center"/>
      <protection locked="0"/>
    </xf>
    <xf numFmtId="0" fontId="14" fillId="0" borderId="1" xfId="0" applyNumberFormat="1" applyFont="1" applyBorder="1" applyAlignment="1" applyProtection="1">
      <alignment horizontal="center" vertical="center" wrapText="1"/>
      <protection locked="0" hidden="1"/>
    </xf>
    <xf numFmtId="0" fontId="26" fillId="0" borderId="1" xfId="0" applyFont="1" applyBorder="1" applyAlignment="1" applyProtection="1">
      <alignment horizontal="center" vertical="center" wrapText="1"/>
      <protection hidden="1"/>
    </xf>
    <xf numFmtId="0" fontId="1" fillId="0" borderId="1" xfId="0" applyFont="1" applyBorder="1" applyAlignment="1" applyProtection="1">
      <alignment vertical="top" wrapText="1"/>
      <protection hidden="1"/>
    </xf>
    <xf numFmtId="0" fontId="8" fillId="0" borderId="1" xfId="0" applyFont="1" applyFill="1" applyBorder="1" applyAlignment="1" applyProtection="1">
      <alignment vertical="top" wrapText="1"/>
      <protection hidden="1"/>
    </xf>
    <xf numFmtId="0" fontId="1" fillId="0" borderId="0" xfId="0" applyFont="1" applyBorder="1"/>
    <xf numFmtId="0" fontId="8" fillId="0" borderId="1" xfId="0" applyFont="1" applyFill="1" applyBorder="1" applyAlignment="1" applyProtection="1">
      <alignment horizontal="left" wrapText="1"/>
      <protection locked="0"/>
    </xf>
    <xf numFmtId="14" fontId="8" fillId="0" borderId="1" xfId="0" applyNumberFormat="1" applyFont="1" applyFill="1" applyBorder="1" applyAlignment="1" applyProtection="1">
      <alignment horizontal="left" wrapText="1"/>
      <protection locked="0"/>
    </xf>
    <xf numFmtId="0" fontId="8" fillId="0" borderId="1" xfId="0" applyFont="1" applyFill="1" applyBorder="1" applyAlignment="1" applyProtection="1">
      <alignment horizontal="left" vertical="center"/>
      <protection locked="0" hidden="1"/>
    </xf>
    <xf numFmtId="0" fontId="8" fillId="0" borderId="0" xfId="0" applyFont="1" applyBorder="1" applyAlignment="1">
      <alignment horizontal="center" vertical="center" wrapText="1"/>
    </xf>
    <xf numFmtId="0" fontId="19" fillId="6" borderId="18" xfId="0" applyFont="1" applyFill="1" applyBorder="1" applyAlignment="1" applyProtection="1">
      <alignment vertical="center"/>
      <protection hidden="1"/>
    </xf>
    <xf numFmtId="0" fontId="14" fillId="0" borderId="18" xfId="0" applyFont="1" applyFill="1" applyBorder="1" applyAlignment="1" applyProtection="1">
      <alignment horizontal="left" vertical="center" wrapText="1"/>
      <protection hidden="1"/>
    </xf>
    <xf numFmtId="0" fontId="8" fillId="0" borderId="18" xfId="0" applyFont="1" applyBorder="1" applyAlignment="1" applyProtection="1">
      <alignment vertical="center"/>
      <protection hidden="1"/>
    </xf>
    <xf numFmtId="0" fontId="19" fillId="8" borderId="18" xfId="0" applyFont="1" applyFill="1" applyBorder="1" applyAlignment="1" applyProtection="1">
      <alignment vertical="center"/>
      <protection hidden="1"/>
    </xf>
    <xf numFmtId="0" fontId="19" fillId="5" borderId="18" xfId="0" applyFont="1" applyFill="1" applyBorder="1" applyAlignment="1" applyProtection="1">
      <alignment vertical="center"/>
      <protection hidden="1"/>
    </xf>
    <xf numFmtId="0" fontId="19" fillId="9" borderId="18" xfId="0" applyFont="1" applyFill="1" applyBorder="1" applyAlignment="1" applyProtection="1">
      <alignment vertical="center"/>
      <protection hidden="1"/>
    </xf>
    <xf numFmtId="0" fontId="19" fillId="10" borderId="18" xfId="0" applyFont="1" applyFill="1" applyBorder="1" applyAlignment="1" applyProtection="1">
      <alignment vertical="center"/>
      <protection hidden="1"/>
    </xf>
    <xf numFmtId="0" fontId="19" fillId="11" borderId="18" xfId="0" applyFont="1" applyFill="1" applyBorder="1" applyAlignment="1" applyProtection="1">
      <alignment vertical="center"/>
      <protection hidden="1"/>
    </xf>
    <xf numFmtId="0" fontId="16" fillId="2" borderId="18" xfId="0" applyFont="1" applyFill="1" applyBorder="1" applyAlignment="1" applyProtection="1">
      <alignment vertical="center"/>
      <protection hidden="1"/>
    </xf>
    <xf numFmtId="0" fontId="16" fillId="2" borderId="18" xfId="0" applyFont="1" applyFill="1" applyBorder="1" applyProtection="1">
      <protection hidden="1"/>
    </xf>
    <xf numFmtId="0" fontId="16" fillId="0" borderId="1" xfId="0" applyFont="1" applyFill="1" applyBorder="1" applyAlignment="1" applyProtection="1">
      <alignment wrapText="1"/>
      <protection hidden="1"/>
    </xf>
    <xf numFmtId="0" fontId="16" fillId="0" borderId="1" xfId="0" applyFont="1" applyBorder="1" applyAlignment="1" applyProtection="1">
      <alignment wrapText="1"/>
      <protection hidden="1"/>
    </xf>
    <xf numFmtId="0" fontId="16" fillId="0" borderId="1" xfId="0" applyFont="1" applyBorder="1" applyAlignment="1" applyProtection="1">
      <alignment wrapText="1"/>
      <protection locked="0" hidden="1"/>
    </xf>
    <xf numFmtId="0" fontId="1" fillId="0" borderId="0" xfId="0" applyFont="1" applyBorder="1" applyAlignment="1">
      <alignment horizontal="center" vertical="center" wrapText="1"/>
    </xf>
    <xf numFmtId="0" fontId="14" fillId="12" borderId="18" xfId="0" applyFont="1" applyFill="1" applyBorder="1" applyAlignment="1" applyProtection="1">
      <alignment vertical="center" wrapText="1"/>
      <protection hidden="1"/>
    </xf>
    <xf numFmtId="0" fontId="14" fillId="14" borderId="0" xfId="0" applyFont="1" applyFill="1" applyBorder="1" applyAlignment="1" applyProtection="1">
      <alignment horizontal="left" vertical="center"/>
      <protection locked="0"/>
    </xf>
    <xf numFmtId="0" fontId="10" fillId="14" borderId="0" xfId="0" applyFont="1" applyFill="1" applyBorder="1" applyAlignment="1">
      <alignment horizontal="left" vertical="center"/>
    </xf>
    <xf numFmtId="0" fontId="46" fillId="14" borderId="0" xfId="0" applyFont="1" applyFill="1" applyBorder="1" applyAlignment="1" applyProtection="1">
      <alignment vertical="center"/>
      <protection locked="0"/>
    </xf>
    <xf numFmtId="0" fontId="6" fillId="12" borderId="19" xfId="0" applyFont="1" applyFill="1" applyBorder="1" applyAlignment="1" applyProtection="1">
      <alignment horizontal="center" vertical="center" wrapText="1"/>
      <protection hidden="1"/>
    </xf>
    <xf numFmtId="0" fontId="7" fillId="12" borderId="23" xfId="0" applyFont="1" applyFill="1" applyBorder="1" applyAlignment="1" applyProtection="1">
      <alignment horizontal="left" vertical="center"/>
      <protection hidden="1"/>
    </xf>
    <xf numFmtId="0" fontId="7" fillId="12" borderId="70" xfId="0" applyFont="1" applyFill="1" applyBorder="1" applyAlignment="1" applyProtection="1">
      <alignment vertical="center"/>
      <protection hidden="1"/>
    </xf>
    <xf numFmtId="0" fontId="1" fillId="0" borderId="1" xfId="0" applyFont="1" applyFill="1" applyBorder="1" applyAlignment="1" applyProtection="1">
      <alignment horizontal="center" vertical="center"/>
      <protection hidden="1"/>
    </xf>
    <xf numFmtId="0" fontId="8" fillId="0" borderId="1" xfId="0" applyFont="1" applyFill="1" applyBorder="1" applyAlignment="1" applyProtection="1">
      <alignment horizontal="center" vertical="center" wrapText="1" shrinkToFit="1"/>
      <protection hidden="1"/>
    </xf>
    <xf numFmtId="0" fontId="1" fillId="0" borderId="5" xfId="0" applyFont="1" applyBorder="1" applyAlignment="1">
      <alignment horizontal="left" vertical="center" wrapText="1"/>
    </xf>
    <xf numFmtId="0" fontId="1" fillId="0" borderId="19" xfId="0" applyFont="1" applyBorder="1" applyAlignment="1">
      <alignment horizontal="left" vertical="center" wrapText="1"/>
    </xf>
    <xf numFmtId="0" fontId="8" fillId="15" borderId="1" xfId="0" applyFont="1" applyFill="1" applyBorder="1" applyAlignment="1" applyProtection="1">
      <alignment vertical="top" wrapText="1"/>
      <protection hidden="1"/>
    </xf>
    <xf numFmtId="0" fontId="1" fillId="0" borderId="0" xfId="0" applyFont="1" applyBorder="1" applyAlignment="1">
      <alignment horizontal="left" vertical="center" wrapText="1"/>
    </xf>
    <xf numFmtId="0" fontId="16" fillId="0" borderId="0" xfId="0" applyFont="1" applyBorder="1" applyAlignment="1" applyProtection="1">
      <alignment wrapText="1"/>
      <protection locked="0" hidden="1"/>
    </xf>
    <xf numFmtId="0" fontId="35" fillId="0" borderId="0" xfId="0" applyFont="1" applyBorder="1" applyAlignment="1" applyProtection="1">
      <alignment horizontal="center"/>
      <protection locked="0"/>
    </xf>
    <xf numFmtId="0" fontId="47" fillId="0" borderId="0" xfId="0" applyFont="1" applyBorder="1"/>
    <xf numFmtId="0" fontId="48" fillId="0" borderId="0" xfId="0" applyFont="1" applyBorder="1" applyAlignment="1" applyProtection="1">
      <alignment wrapText="1"/>
      <protection hidden="1"/>
    </xf>
    <xf numFmtId="0" fontId="47" fillId="0" borderId="0" xfId="0" applyFont="1" applyBorder="1" applyAlignment="1">
      <alignment horizontal="right"/>
    </xf>
    <xf numFmtId="0" fontId="1" fillId="0" borderId="67" xfId="0" applyFont="1" applyFill="1" applyBorder="1" applyAlignment="1">
      <alignment horizontal="right"/>
    </xf>
    <xf numFmtId="0" fontId="1" fillId="0" borderId="67" xfId="0" applyFont="1" applyBorder="1" applyAlignment="1">
      <alignment horizontal="right"/>
    </xf>
    <xf numFmtId="0" fontId="49" fillId="0" borderId="0" xfId="0" applyFont="1" applyBorder="1"/>
    <xf numFmtId="0" fontId="50" fillId="7" borderId="91" xfId="0" applyFont="1" applyFill="1" applyBorder="1" applyAlignment="1" applyProtection="1">
      <alignment horizontal="center" vertical="center"/>
      <protection hidden="1"/>
    </xf>
    <xf numFmtId="0" fontId="50" fillId="7" borderId="7" xfId="0" applyFont="1" applyFill="1" applyBorder="1" applyAlignment="1" applyProtection="1">
      <alignment horizontal="center" vertical="center"/>
      <protection hidden="1"/>
    </xf>
    <xf numFmtId="0" fontId="51" fillId="0" borderId="7" xfId="0" applyFont="1" applyBorder="1" applyAlignment="1" applyProtection="1">
      <alignment horizontal="center" vertical="center"/>
      <protection hidden="1"/>
    </xf>
    <xf numFmtId="0" fontId="50" fillId="2" borderId="7" xfId="0" applyFont="1" applyFill="1" applyBorder="1" applyAlignment="1" applyProtection="1">
      <alignment horizontal="center" vertical="center"/>
      <protection hidden="1"/>
    </xf>
    <xf numFmtId="0" fontId="49" fillId="2" borderId="7" xfId="0" applyFont="1" applyFill="1" applyBorder="1" applyProtection="1">
      <protection hidden="1"/>
    </xf>
    <xf numFmtId="0" fontId="50" fillId="7" borderId="93" xfId="0" applyFont="1" applyFill="1" applyBorder="1" applyAlignment="1" applyProtection="1">
      <alignment horizontal="center" vertical="center"/>
      <protection hidden="1"/>
    </xf>
    <xf numFmtId="0" fontId="49" fillId="0" borderId="0" xfId="0" applyFont="1" applyBorder="1" applyAlignment="1">
      <alignment horizontal="right"/>
    </xf>
    <xf numFmtId="0" fontId="52" fillId="0" borderId="0" xfId="0" applyFont="1" applyBorder="1"/>
    <xf numFmtId="0" fontId="53" fillId="7" borderId="2" xfId="0" applyFont="1" applyFill="1" applyBorder="1" applyAlignment="1" applyProtection="1">
      <alignment horizontal="center" vertical="center"/>
      <protection hidden="1"/>
    </xf>
    <xf numFmtId="0" fontId="53" fillId="7" borderId="5" xfId="0" applyFont="1" applyFill="1" applyBorder="1" applyAlignment="1" applyProtection="1">
      <alignment horizontal="center" vertical="center"/>
      <protection hidden="1"/>
    </xf>
    <xf numFmtId="0" fontId="54" fillId="0" borderId="5" xfId="0" applyFont="1" applyBorder="1" applyAlignment="1" applyProtection="1">
      <alignment horizontal="center" vertical="center"/>
      <protection hidden="1"/>
    </xf>
    <xf numFmtId="0" fontId="53" fillId="2" borderId="5" xfId="0" applyFont="1" applyFill="1" applyBorder="1" applyAlignment="1" applyProtection="1">
      <alignment horizontal="center" vertical="center"/>
      <protection hidden="1"/>
    </xf>
    <xf numFmtId="0" fontId="52" fillId="2" borderId="5" xfId="0" applyFont="1" applyFill="1" applyBorder="1" applyProtection="1">
      <protection hidden="1"/>
    </xf>
    <xf numFmtId="0" fontId="53" fillId="7" borderId="19" xfId="0" applyFont="1" applyFill="1" applyBorder="1" applyAlignment="1" applyProtection="1">
      <alignment horizontal="center" vertical="center"/>
      <protection hidden="1"/>
    </xf>
    <xf numFmtId="0" fontId="52" fillId="0" borderId="18" xfId="0" applyFont="1" applyFill="1" applyBorder="1" applyAlignment="1">
      <alignment horizontal="right"/>
    </xf>
    <xf numFmtId="0" fontId="52" fillId="0" borderId="18" xfId="0" applyFont="1" applyBorder="1" applyAlignment="1">
      <alignment horizontal="right"/>
    </xf>
    <xf numFmtId="0" fontId="53" fillId="0" borderId="18" xfId="0" applyFont="1" applyBorder="1" applyAlignment="1">
      <alignment horizontal="right"/>
    </xf>
    <xf numFmtId="0" fontId="53" fillId="0" borderId="0" xfId="0" applyFont="1" applyBorder="1" applyAlignment="1">
      <alignment horizontal="right"/>
    </xf>
    <xf numFmtId="0" fontId="16" fillId="0" borderId="66" xfId="0" applyFont="1" applyBorder="1" applyAlignment="1" applyProtection="1">
      <alignment vertical="top" wrapText="1"/>
      <protection locked="0"/>
    </xf>
    <xf numFmtId="0" fontId="27" fillId="6" borderId="67" xfId="0" applyFont="1" applyFill="1" applyBorder="1" applyAlignment="1" applyProtection="1">
      <alignment vertical="center" wrapText="1"/>
      <protection hidden="1"/>
    </xf>
    <xf numFmtId="0" fontId="14" fillId="0" borderId="66" xfId="0" applyFont="1" applyFill="1" applyBorder="1" applyAlignment="1" applyProtection="1">
      <alignment horizontal="left" vertical="center" wrapText="1" shrinkToFit="1"/>
      <protection hidden="1"/>
    </xf>
    <xf numFmtId="0" fontId="27" fillId="8" borderId="66" xfId="0" applyFont="1" applyFill="1" applyBorder="1" applyAlignment="1" applyProtection="1">
      <alignment vertical="center" wrapText="1"/>
      <protection hidden="1"/>
    </xf>
    <xf numFmtId="0" fontId="27" fillId="5" borderId="66" xfId="0" applyFont="1" applyFill="1" applyBorder="1" applyAlignment="1" applyProtection="1">
      <alignment vertical="center" wrapText="1"/>
      <protection hidden="1"/>
    </xf>
    <xf numFmtId="0" fontId="27" fillId="9" borderId="66" xfId="0" applyFont="1" applyFill="1" applyBorder="1" applyAlignment="1" applyProtection="1">
      <alignment vertical="center" wrapText="1"/>
      <protection hidden="1"/>
    </xf>
    <xf numFmtId="0" fontId="27" fillId="10" borderId="66" xfId="0" applyFont="1" applyFill="1" applyBorder="1" applyAlignment="1" applyProtection="1">
      <alignment vertical="center" wrapText="1"/>
      <protection hidden="1"/>
    </xf>
    <xf numFmtId="0" fontId="27" fillId="11" borderId="66" xfId="0" applyFont="1" applyFill="1" applyBorder="1" applyAlignment="1" applyProtection="1">
      <alignment vertical="center" wrapText="1"/>
      <protection hidden="1"/>
    </xf>
    <xf numFmtId="0" fontId="16" fillId="2" borderId="66" xfId="0" applyFont="1" applyFill="1" applyBorder="1" applyAlignment="1" applyProtection="1">
      <alignment vertical="center" wrapText="1"/>
      <protection hidden="1"/>
    </xf>
    <xf numFmtId="0" fontId="16" fillId="2" borderId="66" xfId="0" applyFont="1" applyFill="1" applyBorder="1" applyAlignment="1" applyProtection="1">
      <alignment wrapText="1"/>
      <protection hidden="1"/>
    </xf>
    <xf numFmtId="0" fontId="27" fillId="12" borderId="66" xfId="0" applyFont="1" applyFill="1" applyBorder="1" applyAlignment="1" applyProtection="1">
      <alignment vertical="center" wrapText="1"/>
      <protection hidden="1"/>
    </xf>
    <xf numFmtId="0" fontId="1" fillId="0" borderId="0" xfId="0" applyFont="1" applyFill="1" applyBorder="1" applyAlignment="1">
      <alignment horizontal="left" vertical="center" wrapText="1"/>
    </xf>
    <xf numFmtId="0" fontId="53" fillId="16" borderId="5" xfId="0" applyFont="1" applyFill="1" applyBorder="1" applyAlignment="1" applyProtection="1">
      <alignment horizontal="center" vertical="center"/>
      <protection locked="0" hidden="1"/>
    </xf>
    <xf numFmtId="0" fontId="50" fillId="16" borderId="7" xfId="0" applyFont="1" applyFill="1" applyBorder="1" applyAlignment="1" applyProtection="1">
      <alignment horizontal="center" vertical="center"/>
      <protection locked="0" hidden="1"/>
    </xf>
    <xf numFmtId="0" fontId="25" fillId="0" borderId="24"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66" xfId="0" applyNumberFormat="1" applyFont="1" applyFill="1" applyBorder="1" applyAlignment="1">
      <alignment horizontal="center" vertical="center" wrapText="1"/>
    </xf>
    <xf numFmtId="49" fontId="1" fillId="0" borderId="18" xfId="0" applyNumberFormat="1" applyFont="1" applyBorder="1" applyAlignment="1">
      <alignment vertical="center"/>
    </xf>
    <xf numFmtId="49" fontId="1" fillId="0" borderId="66" xfId="0" applyNumberFormat="1" applyFont="1" applyBorder="1" applyAlignment="1">
      <alignment vertical="center"/>
    </xf>
    <xf numFmtId="49" fontId="1" fillId="0" borderId="67" xfId="0" applyNumberFormat="1" applyFont="1" applyBorder="1" applyAlignment="1">
      <alignment vertical="center"/>
    </xf>
    <xf numFmtId="166" fontId="26" fillId="0" borderId="99" xfId="0" applyNumberFormat="1" applyFont="1" applyFill="1" applyBorder="1" applyAlignment="1">
      <alignment vertical="center" wrapText="1"/>
    </xf>
    <xf numFmtId="166" fontId="26" fillId="0" borderId="102" xfId="0" applyNumberFormat="1" applyFont="1" applyFill="1" applyBorder="1" applyAlignment="1">
      <alignment vertical="center" wrapText="1"/>
    </xf>
    <xf numFmtId="166" fontId="26" fillId="0" borderId="107" xfId="0" applyNumberFormat="1" applyFont="1" applyFill="1" applyBorder="1" applyAlignment="1">
      <alignment vertical="center" wrapText="1"/>
    </xf>
    <xf numFmtId="0" fontId="1" fillId="4" borderId="96" xfId="0" applyFont="1" applyFill="1" applyBorder="1" applyAlignment="1">
      <alignment vertical="center" wrapText="1"/>
    </xf>
    <xf numFmtId="0" fontId="1" fillId="0" borderId="99" xfId="0" applyFont="1" applyFill="1" applyBorder="1" applyAlignment="1">
      <alignment vertical="center" wrapText="1"/>
    </xf>
    <xf numFmtId="166" fontId="26" fillId="0" borderId="109" xfId="0" applyNumberFormat="1" applyFont="1" applyBorder="1" applyAlignment="1">
      <alignment vertical="center" wrapText="1"/>
    </xf>
    <xf numFmtId="166" fontId="26" fillId="0" borderId="110" xfId="0" applyNumberFormat="1" applyFont="1" applyBorder="1" applyAlignment="1">
      <alignment vertical="center" wrapText="1"/>
    </xf>
    <xf numFmtId="0" fontId="25" fillId="0" borderId="18" xfId="0" applyFont="1" applyFill="1" applyBorder="1" applyAlignment="1">
      <alignment horizontal="center" vertical="center" wrapText="1"/>
    </xf>
    <xf numFmtId="0" fontId="25" fillId="0" borderId="66" xfId="0" applyFont="1" applyFill="1" applyBorder="1" applyAlignment="1">
      <alignment horizontal="center" vertical="center" wrapText="1"/>
    </xf>
    <xf numFmtId="0" fontId="25" fillId="0" borderId="67" xfId="0" applyFont="1" applyBorder="1" applyAlignment="1">
      <alignment horizontal="center" vertical="center" wrapText="1"/>
    </xf>
    <xf numFmtId="49" fontId="26" fillId="0" borderId="24"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0" fontId="24" fillId="0" borderId="66" xfId="0" applyFont="1" applyBorder="1" applyAlignment="1">
      <alignment horizontal="center" vertical="center" wrapText="1"/>
    </xf>
    <xf numFmtId="49" fontId="26" fillId="0" borderId="111" xfId="0" applyNumberFormat="1" applyFont="1" applyFill="1" applyBorder="1" applyAlignment="1">
      <alignment horizontal="center" vertical="center" wrapText="1"/>
    </xf>
    <xf numFmtId="49" fontId="26" fillId="0" borderId="112" xfId="0" applyNumberFormat="1" applyFont="1" applyFill="1" applyBorder="1" applyAlignment="1">
      <alignment horizontal="center" vertical="center" wrapText="1"/>
    </xf>
    <xf numFmtId="49" fontId="26" fillId="0" borderId="113" xfId="0" applyNumberFormat="1" applyFont="1" applyFill="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67" xfId="0" applyFont="1" applyFill="1" applyBorder="1" applyAlignment="1">
      <alignment horizontal="center" vertical="center" wrapText="1"/>
    </xf>
    <xf numFmtId="49" fontId="16" fillId="0" borderId="0" xfId="0" applyNumberFormat="1" applyFont="1" applyBorder="1" applyAlignment="1">
      <alignment vertical="center" wrapText="1"/>
    </xf>
    <xf numFmtId="49" fontId="2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left" vertical="center" wrapText="1"/>
    </xf>
    <xf numFmtId="0" fontId="1" fillId="0" borderId="67" xfId="0" applyFont="1" applyFill="1" applyBorder="1" applyAlignment="1">
      <alignment horizontal="center"/>
    </xf>
    <xf numFmtId="0" fontId="1" fillId="0" borderId="67" xfId="0" applyFont="1" applyBorder="1" applyAlignment="1">
      <alignment horizontal="center"/>
    </xf>
    <xf numFmtId="0" fontId="1" fillId="0" borderId="66" xfId="0" applyFont="1" applyBorder="1" applyAlignment="1">
      <alignment horizontal="center"/>
    </xf>
    <xf numFmtId="0" fontId="8" fillId="0" borderId="1" xfId="0" applyFont="1" applyBorder="1" applyAlignment="1" applyProtection="1">
      <alignment vertical="center" wrapText="1"/>
      <protection locked="0"/>
    </xf>
    <xf numFmtId="0" fontId="1" fillId="0" borderId="66" xfId="0" applyFont="1" applyBorder="1" applyAlignment="1" applyProtection="1">
      <alignment vertical="top" wrapText="1"/>
      <protection locked="0"/>
    </xf>
    <xf numFmtId="0" fontId="0" fillId="0" borderId="0" xfId="0" applyBorder="1" applyProtection="1">
      <protection locked="0"/>
    </xf>
    <xf numFmtId="0" fontId="13"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top" wrapText="1"/>
      <protection locked="0"/>
    </xf>
    <xf numFmtId="0" fontId="9" fillId="0" borderId="1" xfId="0" applyFont="1" applyBorder="1" applyAlignment="1" applyProtection="1">
      <alignment horizontal="center" wrapText="1"/>
      <protection locked="0"/>
    </xf>
    <xf numFmtId="0" fontId="8" fillId="0" borderId="1" xfId="0" applyFont="1" applyBorder="1" applyAlignment="1" applyProtection="1">
      <alignment horizontal="center"/>
      <protection locked="0"/>
    </xf>
    <xf numFmtId="0" fontId="1" fillId="0" borderId="1" xfId="0" applyFont="1" applyBorder="1" applyAlignment="1" applyProtection="1">
      <alignment horizontal="right" indent="1"/>
      <protection locked="0"/>
    </xf>
    <xf numFmtId="0" fontId="0" fillId="0" borderId="1" xfId="0" applyBorder="1" applyAlignment="1" applyProtection="1">
      <alignment horizontal="center" wrapText="1"/>
      <protection locked="0"/>
    </xf>
    <xf numFmtId="0" fontId="16" fillId="0" borderId="1" xfId="0" applyFont="1" applyBorder="1" applyAlignment="1" applyProtection="1">
      <alignment horizontal="right" indent="1"/>
      <protection locked="0"/>
    </xf>
    <xf numFmtId="0" fontId="0" fillId="0" borderId="0" xfId="0" applyBorder="1" applyAlignment="1" applyProtection="1">
      <alignment wrapText="1"/>
      <protection locked="0"/>
    </xf>
    <xf numFmtId="0" fontId="0" fillId="0" borderId="0" xfId="0"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4" fillId="6" borderId="3" xfId="0" applyFont="1" applyFill="1" applyBorder="1" applyAlignment="1" applyProtection="1">
      <alignment vertical="center"/>
      <protection locked="0"/>
    </xf>
    <xf numFmtId="0" fontId="4" fillId="6" borderId="3" xfId="0" applyFont="1" applyFill="1" applyBorder="1" applyAlignment="1" applyProtection="1">
      <alignment vertical="center" wrapText="1"/>
      <protection locked="0"/>
    </xf>
    <xf numFmtId="0" fontId="4" fillId="6" borderId="22" xfId="0" applyFont="1" applyFill="1" applyBorder="1" applyAlignment="1" applyProtection="1">
      <alignment vertical="center" wrapText="1"/>
      <protection locked="0"/>
    </xf>
    <xf numFmtId="0" fontId="4" fillId="6" borderId="72" xfId="0" applyFont="1" applyFill="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shrinkToFit="1"/>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6" fillId="0" borderId="7" xfId="0" applyFont="1" applyFill="1" applyBorder="1" applyAlignment="1" applyProtection="1">
      <alignment horizontal="center" vertical="center" wrapText="1"/>
      <protection locked="0"/>
    </xf>
    <xf numFmtId="0" fontId="3" fillId="8" borderId="5" xfId="0"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protection locked="0"/>
    </xf>
    <xf numFmtId="0" fontId="4" fillId="8" borderId="1" xfId="0" applyFont="1" applyFill="1" applyBorder="1" applyAlignment="1" applyProtection="1">
      <alignment vertical="center" wrapText="1"/>
      <protection locked="0"/>
    </xf>
    <xf numFmtId="0" fontId="4" fillId="8" borderId="18" xfId="0" applyFont="1" applyFill="1" applyBorder="1" applyAlignment="1" applyProtection="1">
      <alignment vertical="center" wrapText="1"/>
      <protection locked="0"/>
    </xf>
    <xf numFmtId="0" fontId="4" fillId="8" borderId="68" xfId="0" applyFont="1" applyFill="1" applyBorder="1" applyAlignment="1" applyProtection="1">
      <alignment vertical="center"/>
      <protection locked="0"/>
    </xf>
    <xf numFmtId="0" fontId="6" fillId="0" borderId="7" xfId="0" applyFont="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4" fillId="5" borderId="1" xfId="0" applyFont="1" applyFill="1" applyBorder="1" applyAlignment="1" applyProtection="1">
      <alignment vertical="center"/>
      <protection locked="0"/>
    </xf>
    <xf numFmtId="0" fontId="4" fillId="5" borderId="1" xfId="0" applyFont="1" applyFill="1" applyBorder="1" applyAlignment="1" applyProtection="1">
      <alignment vertical="center" wrapText="1"/>
      <protection locked="0"/>
    </xf>
    <xf numFmtId="0" fontId="4" fillId="5" borderId="18" xfId="0" applyFont="1" applyFill="1" applyBorder="1" applyAlignment="1" applyProtection="1">
      <alignment vertical="center" wrapText="1"/>
      <protection locked="0"/>
    </xf>
    <xf numFmtId="0" fontId="4" fillId="5" borderId="68" xfId="0" applyFont="1" applyFill="1" applyBorder="1" applyAlignment="1" applyProtection="1">
      <alignment vertical="center"/>
      <protection locked="0"/>
    </xf>
    <xf numFmtId="0" fontId="3" fillId="9" borderId="5" xfId="0" applyFont="1" applyFill="1" applyBorder="1" applyAlignment="1" applyProtection="1">
      <alignment horizontal="center" vertical="center" wrapText="1"/>
      <protection locked="0"/>
    </xf>
    <xf numFmtId="0" fontId="4" fillId="9" borderId="1" xfId="0" applyFont="1" applyFill="1" applyBorder="1" applyAlignment="1" applyProtection="1">
      <alignment vertical="center"/>
      <protection locked="0"/>
    </xf>
    <xf numFmtId="0" fontId="4" fillId="9" borderId="1" xfId="0" applyFont="1" applyFill="1" applyBorder="1" applyAlignment="1" applyProtection="1">
      <alignment vertical="center" wrapText="1"/>
      <protection locked="0"/>
    </xf>
    <xf numFmtId="0" fontId="4" fillId="9" borderId="18" xfId="0" applyFont="1" applyFill="1" applyBorder="1" applyAlignment="1" applyProtection="1">
      <alignment vertical="center" wrapText="1"/>
      <protection locked="0"/>
    </xf>
    <xf numFmtId="0" fontId="4" fillId="9" borderId="68" xfId="0" applyFont="1" applyFill="1" applyBorder="1" applyAlignment="1" applyProtection="1">
      <alignment vertical="center"/>
      <protection locked="0"/>
    </xf>
    <xf numFmtId="0" fontId="3" fillId="10" borderId="5" xfId="0" applyFont="1" applyFill="1" applyBorder="1" applyAlignment="1" applyProtection="1">
      <alignment horizontal="center" vertical="center" wrapText="1"/>
      <protection locked="0"/>
    </xf>
    <xf numFmtId="0" fontId="4" fillId="10" borderId="1" xfId="0" applyFont="1" applyFill="1" applyBorder="1" applyAlignment="1" applyProtection="1">
      <alignment vertical="center"/>
      <protection locked="0"/>
    </xf>
    <xf numFmtId="0" fontId="4" fillId="10" borderId="1" xfId="0" applyFont="1" applyFill="1" applyBorder="1" applyAlignment="1" applyProtection="1">
      <alignment vertical="center" wrapText="1"/>
      <protection locked="0"/>
    </xf>
    <xf numFmtId="0" fontId="4" fillId="10" borderId="18" xfId="0" applyFont="1" applyFill="1" applyBorder="1" applyAlignment="1" applyProtection="1">
      <alignment vertical="center" wrapText="1"/>
      <protection locked="0"/>
    </xf>
    <xf numFmtId="0" fontId="4" fillId="10" borderId="68" xfId="0" applyFont="1" applyFill="1" applyBorder="1" applyAlignment="1" applyProtection="1">
      <alignment vertical="center"/>
      <protection locked="0"/>
    </xf>
    <xf numFmtId="0" fontId="3" fillId="11" borderId="5" xfId="0" applyFont="1" applyFill="1" applyBorder="1" applyAlignment="1" applyProtection="1">
      <alignment horizontal="center" vertical="center" wrapText="1"/>
      <protection locked="0"/>
    </xf>
    <xf numFmtId="0" fontId="4" fillId="11" borderId="1" xfId="0" applyFont="1" applyFill="1" applyBorder="1" applyAlignment="1" applyProtection="1">
      <alignment vertical="center"/>
      <protection locked="0"/>
    </xf>
    <xf numFmtId="0" fontId="4" fillId="11" borderId="1" xfId="0" applyFont="1" applyFill="1" applyBorder="1" applyAlignment="1" applyProtection="1">
      <alignment vertical="center" wrapText="1"/>
      <protection locked="0"/>
    </xf>
    <xf numFmtId="0" fontId="4" fillId="11" borderId="18" xfId="0" applyFont="1" applyFill="1" applyBorder="1" applyAlignment="1" applyProtection="1">
      <alignment vertical="center" wrapText="1"/>
      <protection locked="0"/>
    </xf>
    <xf numFmtId="0" fontId="4" fillId="11" borderId="68" xfId="0" applyFont="1" applyFill="1" applyBorder="1" applyAlignment="1" applyProtection="1">
      <alignment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0" fontId="2" fillId="2" borderId="7" xfId="0" applyFont="1" applyFill="1" applyBorder="1" applyAlignment="1" applyProtection="1">
      <alignment horizontal="center" vertical="center" wrapText="1"/>
      <protection locked="0"/>
    </xf>
    <xf numFmtId="0" fontId="0" fillId="2" borderId="5" xfId="0" applyFill="1" applyBorder="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2" borderId="7" xfId="0" applyFill="1" applyBorder="1" applyAlignment="1" applyProtection="1">
      <alignment horizontal="center" vertical="center" wrapText="1"/>
      <protection locked="0"/>
    </xf>
    <xf numFmtId="0" fontId="45" fillId="0" borderId="94" xfId="0" applyFont="1" applyBorder="1" applyAlignment="1" applyProtection="1">
      <alignment horizontal="center" vertical="center" wrapText="1"/>
      <protection locked="0"/>
    </xf>
    <xf numFmtId="0" fontId="8" fillId="0" borderId="1" xfId="0" applyFont="1" applyBorder="1" applyAlignment="1" applyProtection="1">
      <alignment vertical="top"/>
      <protection hidden="1"/>
    </xf>
    <xf numFmtId="0" fontId="8" fillId="0" borderId="1"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1" fillId="0" borderId="24" xfId="0" applyFont="1" applyBorder="1" applyAlignment="1" applyProtection="1">
      <alignment vertical="center"/>
      <protection locked="0"/>
    </xf>
    <xf numFmtId="0" fontId="8" fillId="0" borderId="10" xfId="0" applyFont="1" applyBorder="1" applyAlignment="1" applyProtection="1">
      <alignment horizontal="left" vertical="center" wrapText="1"/>
      <protection locked="0"/>
    </xf>
    <xf numFmtId="0" fontId="8" fillId="17" borderId="18" xfId="0" applyFont="1" applyFill="1" applyBorder="1" applyAlignment="1" applyProtection="1">
      <alignment horizontal="right" vertical="center"/>
      <protection locked="0"/>
    </xf>
    <xf numFmtId="0" fontId="8" fillId="17" borderId="67" xfId="0" applyFont="1" applyFill="1" applyBorder="1" applyAlignment="1" applyProtection="1">
      <alignment horizontal="left" vertical="center" wrapText="1"/>
      <protection locked="0"/>
    </xf>
    <xf numFmtId="0" fontId="1" fillId="17" borderId="67" xfId="0" applyFont="1" applyFill="1" applyBorder="1" applyAlignment="1" applyProtection="1">
      <alignment horizontal="center" vertical="top"/>
      <protection locked="0"/>
    </xf>
    <xf numFmtId="0" fontId="1" fillId="17" borderId="66" xfId="0" applyFont="1" applyFill="1" applyBorder="1" applyAlignment="1" applyProtection="1">
      <alignment vertical="top"/>
      <protection locked="0"/>
    </xf>
    <xf numFmtId="0" fontId="0" fillId="15" borderId="0" xfId="0" applyFill="1" applyBorder="1"/>
    <xf numFmtId="0" fontId="0" fillId="15" borderId="24" xfId="0" applyFill="1" applyBorder="1" applyAlignment="1"/>
    <xf numFmtId="0" fontId="0" fillId="15" borderId="0" xfId="0" applyFill="1" applyBorder="1" applyAlignment="1"/>
    <xf numFmtId="0" fontId="1" fillId="0" borderId="0" xfId="0" applyFont="1" applyBorder="1" applyAlignment="1">
      <alignment horizontal="right" wrapText="1"/>
    </xf>
    <xf numFmtId="0" fontId="1" fillId="0" borderId="0" xfId="0" applyFont="1" applyBorder="1" applyAlignment="1">
      <alignment wrapText="1"/>
    </xf>
    <xf numFmtId="0" fontId="8" fillId="0" borderId="0" xfId="0" applyFont="1" applyFill="1" applyBorder="1" applyAlignment="1" applyProtection="1">
      <alignment horizontal="center" vertical="center"/>
      <protection locked="0" hidden="1"/>
    </xf>
    <xf numFmtId="0" fontId="8" fillId="18" borderId="7" xfId="0" applyFont="1" applyFill="1" applyBorder="1" applyAlignment="1">
      <alignment horizontal="center" vertical="center" wrapText="1"/>
    </xf>
    <xf numFmtId="0" fontId="8" fillId="18" borderId="5" xfId="0" applyFont="1" applyFill="1" applyBorder="1" applyAlignment="1">
      <alignment horizontal="left" vertical="center" wrapText="1"/>
    </xf>
    <xf numFmtId="0" fontId="57" fillId="7" borderId="3" xfId="0" applyFont="1" applyFill="1" applyBorder="1" applyAlignment="1" applyProtection="1">
      <alignment horizontal="center" vertical="center"/>
      <protection hidden="1"/>
    </xf>
    <xf numFmtId="0" fontId="57" fillId="7" borderId="1" xfId="0" applyFont="1" applyFill="1" applyBorder="1" applyAlignment="1" applyProtection="1">
      <alignment horizontal="center" vertical="center"/>
      <protection hidden="1"/>
    </xf>
    <xf numFmtId="0" fontId="58" fillId="0" borderId="1" xfId="0" applyFont="1" applyBorder="1" applyAlignment="1" applyProtection="1">
      <alignment horizontal="center" vertical="center" textRotation="255"/>
      <protection hidden="1"/>
    </xf>
    <xf numFmtId="0" fontId="57" fillId="16" borderId="1" xfId="0" applyFont="1" applyFill="1" applyBorder="1" applyAlignment="1" applyProtection="1">
      <alignment horizontal="center" vertical="center"/>
      <protection locked="0" hidden="1"/>
    </xf>
    <xf numFmtId="0" fontId="57" fillId="2" borderId="1" xfId="0" applyFont="1" applyFill="1" applyBorder="1" applyAlignment="1" applyProtection="1">
      <alignment horizontal="center" vertical="center"/>
      <protection hidden="1"/>
    </xf>
    <xf numFmtId="0" fontId="59" fillId="2" borderId="1" xfId="0" applyFont="1" applyFill="1" applyBorder="1" applyProtection="1">
      <protection hidden="1"/>
    </xf>
    <xf numFmtId="0" fontId="57" fillId="7" borderId="92" xfId="0" applyFont="1" applyFill="1" applyBorder="1" applyAlignment="1" applyProtection="1">
      <alignment horizontal="center" vertical="center"/>
      <protection hidden="1"/>
    </xf>
    <xf numFmtId="0" fontId="1" fillId="0" borderId="7"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0" xfId="0" applyFont="1" applyBorder="1" applyAlignment="1">
      <alignment horizontal="right" vertical="center"/>
    </xf>
    <xf numFmtId="0" fontId="16" fillId="0" borderId="0" xfId="0" applyFont="1" applyBorder="1" applyAlignment="1">
      <alignment horizontal="right" vertical="center"/>
    </xf>
    <xf numFmtId="9" fontId="8" fillId="4" borderId="52" xfId="2" applyFont="1" applyFill="1" applyBorder="1" applyAlignment="1">
      <alignment vertical="center" wrapText="1"/>
    </xf>
    <xf numFmtId="9" fontId="8" fillId="4" borderId="51" xfId="2" applyFont="1" applyFill="1" applyBorder="1" applyAlignment="1">
      <alignment vertical="center" wrapText="1"/>
    </xf>
    <xf numFmtId="9" fontId="1" fillId="4" borderId="95" xfId="2" applyFont="1" applyFill="1" applyBorder="1" applyAlignment="1">
      <alignment vertical="center" wrapText="1"/>
    </xf>
    <xf numFmtId="43" fontId="8" fillId="4" borderId="50" xfId="1" applyFont="1" applyFill="1" applyBorder="1" applyAlignment="1">
      <alignment vertical="center" wrapText="1"/>
    </xf>
    <xf numFmtId="9" fontId="1" fillId="4" borderId="97" xfId="2" applyFont="1" applyFill="1" applyBorder="1" applyAlignment="1">
      <alignment vertical="center" wrapText="1"/>
    </xf>
    <xf numFmtId="49" fontId="1" fillId="12" borderId="43" xfId="0" applyNumberFormat="1" applyFont="1" applyFill="1" applyBorder="1" applyAlignment="1" applyProtection="1">
      <alignment horizontal="left" vertical="center"/>
      <protection locked="0" hidden="1"/>
    </xf>
    <xf numFmtId="49" fontId="1" fillId="12" borderId="44" xfId="0" applyNumberFormat="1" applyFont="1" applyFill="1" applyBorder="1" applyAlignment="1" applyProtection="1">
      <alignment horizontal="left" vertical="center"/>
      <protection locked="0" hidden="1"/>
    </xf>
    <xf numFmtId="0" fontId="13" fillId="0" borderId="0" xfId="0" applyFont="1" applyFill="1" applyBorder="1" applyAlignment="1" applyProtection="1">
      <alignment horizontal="left" vertical="center" indent="1"/>
    </xf>
    <xf numFmtId="0" fontId="13" fillId="0" borderId="0"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indent="1"/>
      <protection locked="0"/>
    </xf>
    <xf numFmtId="0" fontId="13" fillId="0" borderId="0" xfId="0" applyFont="1" applyFill="1" applyBorder="1" applyAlignment="1" applyProtection="1">
      <alignment horizontal="left" vertical="center" indent="1"/>
      <protection locked="0"/>
    </xf>
    <xf numFmtId="0" fontId="8" fillId="0" borderId="0" xfId="0" applyFont="1" applyAlignment="1">
      <alignment horizontal="left" vertical="center" wrapText="1"/>
    </xf>
    <xf numFmtId="49" fontId="14" fillId="0" borderId="0" xfId="0" applyNumberFormat="1" applyFont="1" applyFill="1" applyBorder="1" applyAlignment="1">
      <alignment horizontal="left" vertical="center"/>
    </xf>
    <xf numFmtId="0" fontId="16" fillId="0" borderId="0" xfId="0" applyFont="1" applyAlignment="1">
      <alignment vertical="center"/>
    </xf>
    <xf numFmtId="0" fontId="0" fillId="0" borderId="0" xfId="0" applyAlignment="1">
      <alignment horizontal="left" vertical="center" wrapText="1"/>
    </xf>
    <xf numFmtId="49" fontId="14" fillId="0" borderId="0" xfId="0" applyNumberFormat="1" applyFont="1" applyFill="1" applyBorder="1" applyAlignment="1">
      <alignment horizontal="left" vertical="center" wrapText="1"/>
    </xf>
    <xf numFmtId="0" fontId="23" fillId="0" borderId="0" xfId="0" applyFont="1" applyBorder="1" applyAlignment="1">
      <alignment vertical="center" wrapText="1"/>
    </xf>
    <xf numFmtId="0" fontId="10" fillId="0" borderId="0" xfId="0" applyFont="1" applyFill="1" applyAlignment="1">
      <alignment horizontal="left" vertical="center" wrapText="1"/>
    </xf>
    <xf numFmtId="9" fontId="26" fillId="0" borderId="98" xfId="2" applyFont="1" applyFill="1" applyBorder="1" applyAlignment="1">
      <alignment vertical="center" wrapText="1"/>
    </xf>
    <xf numFmtId="9" fontId="26" fillId="0" borderId="101" xfId="2" applyFont="1" applyFill="1" applyBorder="1" applyAlignment="1">
      <alignment vertical="center" wrapText="1"/>
    </xf>
    <xf numFmtId="9" fontId="1" fillId="4" borderId="104" xfId="2" applyFont="1" applyFill="1" applyBorder="1" applyAlignment="1">
      <alignment vertical="center" wrapText="1"/>
    </xf>
    <xf numFmtId="9" fontId="26" fillId="0" borderId="106" xfId="2" applyFont="1" applyFill="1" applyBorder="1" applyAlignment="1">
      <alignment vertical="center" wrapText="1"/>
    </xf>
    <xf numFmtId="9" fontId="1" fillId="0" borderId="98" xfId="2" applyFont="1" applyFill="1" applyBorder="1" applyAlignment="1">
      <alignment vertical="center" wrapText="1"/>
    </xf>
    <xf numFmtId="9" fontId="26" fillId="0" borderId="100" xfId="2" applyFont="1" applyFill="1" applyBorder="1" applyAlignment="1">
      <alignment vertical="center" wrapText="1"/>
    </xf>
    <xf numFmtId="9" fontId="26" fillId="0" borderId="103" xfId="2" applyFont="1" applyFill="1" applyBorder="1" applyAlignment="1">
      <alignment vertical="center" wrapText="1"/>
    </xf>
    <xf numFmtId="9" fontId="1" fillId="4" borderId="105" xfId="2" applyFont="1" applyFill="1" applyBorder="1" applyAlignment="1">
      <alignment vertical="center" wrapText="1"/>
    </xf>
    <xf numFmtId="9" fontId="26" fillId="0" borderId="108" xfId="2" applyFont="1" applyFill="1" applyBorder="1" applyAlignment="1">
      <alignment vertical="center" wrapText="1"/>
    </xf>
    <xf numFmtId="9" fontId="1" fillId="0" borderId="100" xfId="2" applyFont="1" applyFill="1" applyBorder="1" applyAlignment="1">
      <alignment vertical="center" wrapText="1"/>
    </xf>
    <xf numFmtId="9" fontId="8" fillId="0" borderId="55" xfId="2" applyFont="1" applyFill="1" applyBorder="1" applyAlignment="1">
      <alignment vertical="center" wrapText="1"/>
    </xf>
    <xf numFmtId="9" fontId="8" fillId="0" borderId="64" xfId="2" applyFont="1" applyFill="1" applyBorder="1" applyAlignment="1">
      <alignment vertical="center" wrapText="1"/>
    </xf>
    <xf numFmtId="49" fontId="16" fillId="0" borderId="0" xfId="0" applyNumberFormat="1" applyFont="1" applyBorder="1" applyAlignment="1">
      <alignment horizontal="left" vertical="center" wrapText="1"/>
    </xf>
    <xf numFmtId="9" fontId="29" fillId="0" borderId="0" xfId="0" applyNumberFormat="1" applyFont="1" applyFill="1" applyBorder="1" applyAlignment="1">
      <alignment horizontal="center" vertical="center"/>
    </xf>
    <xf numFmtId="1" fontId="8" fillId="4" borderId="53" xfId="0" applyNumberFormat="1" applyFont="1" applyFill="1" applyBorder="1" applyAlignment="1">
      <alignment vertical="center" wrapText="1"/>
    </xf>
    <xf numFmtId="166" fontId="28" fillId="0" borderId="110" xfId="0" applyNumberFormat="1" applyFont="1" applyBorder="1" applyAlignment="1">
      <alignment vertical="center" wrapText="1"/>
    </xf>
    <xf numFmtId="0" fontId="61" fillId="0" borderId="0" xfId="0" applyNumberFormat="1" applyFont="1" applyFill="1" applyBorder="1" applyAlignment="1">
      <alignment horizontal="center" vertical="center"/>
    </xf>
    <xf numFmtId="49" fontId="14" fillId="0" borderId="0" xfId="0" applyNumberFormat="1" applyFont="1" applyBorder="1" applyAlignment="1">
      <alignment horizontal="center" vertical="center" wrapText="1"/>
    </xf>
    <xf numFmtId="0" fontId="25" fillId="0" borderId="67" xfId="0" applyFont="1" applyFill="1" applyBorder="1" applyAlignment="1">
      <alignment horizontal="center" vertical="center" wrapText="1"/>
    </xf>
    <xf numFmtId="9" fontId="1" fillId="4" borderId="119" xfId="2" applyFont="1" applyFill="1" applyBorder="1" applyAlignment="1">
      <alignment vertical="center" wrapText="1"/>
    </xf>
    <xf numFmtId="9" fontId="26" fillId="0" borderId="120" xfId="2" applyFont="1" applyFill="1" applyBorder="1" applyAlignment="1">
      <alignment vertical="center" wrapText="1"/>
    </xf>
    <xf numFmtId="9" fontId="26" fillId="0" borderId="121" xfId="2" applyFont="1" applyFill="1" applyBorder="1" applyAlignment="1">
      <alignment vertical="center" wrapText="1"/>
    </xf>
    <xf numFmtId="9" fontId="1" fillId="4" borderId="122" xfId="2" applyFont="1" applyFill="1" applyBorder="1" applyAlignment="1">
      <alignment vertical="center" wrapText="1"/>
    </xf>
    <xf numFmtId="9" fontId="26" fillId="0" borderId="123" xfId="2" applyFont="1" applyFill="1" applyBorder="1" applyAlignment="1">
      <alignment vertical="center" wrapText="1"/>
    </xf>
    <xf numFmtId="9" fontId="1" fillId="0" borderId="120" xfId="2" applyFont="1" applyFill="1" applyBorder="1" applyAlignment="1">
      <alignment vertical="center" wrapText="1"/>
    </xf>
    <xf numFmtId="166" fontId="26" fillId="0" borderId="124" xfId="0" applyNumberFormat="1" applyFont="1" applyBorder="1" applyAlignment="1">
      <alignment vertical="center" wrapText="1"/>
    </xf>
    <xf numFmtId="49" fontId="1" fillId="0" borderId="118" xfId="0" applyNumberFormat="1" applyFont="1" applyBorder="1" applyAlignment="1">
      <alignment vertical="center"/>
    </xf>
    <xf numFmtId="0" fontId="1" fillId="4" borderId="125" xfId="0" applyFont="1" applyFill="1" applyBorder="1" applyAlignment="1">
      <alignment vertical="center" wrapText="1"/>
    </xf>
    <xf numFmtId="166" fontId="26" fillId="0" borderId="126" xfId="0" applyNumberFormat="1" applyFont="1" applyFill="1" applyBorder="1" applyAlignment="1">
      <alignment vertical="center" wrapText="1"/>
    </xf>
    <xf numFmtId="166" fontId="26" fillId="0" borderId="127" xfId="0" applyNumberFormat="1" applyFont="1" applyFill="1" applyBorder="1" applyAlignment="1">
      <alignment vertical="center" wrapText="1"/>
    </xf>
    <xf numFmtId="0" fontId="1" fillId="4" borderId="128" xfId="0" applyFont="1" applyFill="1" applyBorder="1" applyAlignment="1">
      <alignment vertical="center" wrapText="1"/>
    </xf>
    <xf numFmtId="166" fontId="26" fillId="0" borderId="129" xfId="0" applyNumberFormat="1" applyFont="1" applyFill="1" applyBorder="1" applyAlignment="1">
      <alignment vertical="center" wrapText="1"/>
    </xf>
    <xf numFmtId="0" fontId="1" fillId="0" borderId="126" xfId="0" applyFont="1" applyFill="1" applyBorder="1" applyAlignment="1">
      <alignment vertical="center" wrapText="1"/>
    </xf>
    <xf numFmtId="166" fontId="28" fillId="0" borderId="130" xfId="0" applyNumberFormat="1" applyFont="1" applyBorder="1" applyAlignment="1">
      <alignment vertical="center" wrapText="1"/>
    </xf>
    <xf numFmtId="0" fontId="25" fillId="0" borderId="118" xfId="0" applyFont="1" applyFill="1" applyBorder="1" applyAlignment="1">
      <alignment horizontal="center" vertical="center" wrapText="1"/>
    </xf>
    <xf numFmtId="49" fontId="26" fillId="0" borderId="130" xfId="0" applyNumberFormat="1" applyFont="1" applyFill="1" applyBorder="1" applyAlignment="1">
      <alignment horizontal="center" vertical="center" wrapText="1"/>
    </xf>
    <xf numFmtId="9" fontId="1" fillId="4" borderId="125" xfId="2" applyFont="1" applyFill="1" applyBorder="1" applyAlignment="1">
      <alignment vertical="center" wrapText="1"/>
    </xf>
    <xf numFmtId="0" fontId="8" fillId="0" borderId="0" xfId="0" applyFont="1" applyBorder="1" applyAlignment="1">
      <alignment vertical="center" wrapText="1"/>
    </xf>
    <xf numFmtId="0" fontId="53" fillId="16" borderId="131" xfId="0" applyFont="1" applyFill="1" applyBorder="1" applyAlignment="1" applyProtection="1">
      <alignment horizontal="center" vertical="center"/>
      <protection locked="0" hidden="1"/>
    </xf>
    <xf numFmtId="0" fontId="53" fillId="16" borderId="1" xfId="0" applyFont="1" applyFill="1" applyBorder="1" applyAlignment="1" applyProtection="1">
      <alignment horizontal="center" vertical="center"/>
      <protection locked="0" hidden="1"/>
    </xf>
    <xf numFmtId="0" fontId="8" fillId="0" borderId="1" xfId="0" applyFont="1" applyFill="1" applyBorder="1" applyAlignment="1" applyProtection="1">
      <alignment vertical="top" wrapText="1"/>
      <protection locked="0"/>
    </xf>
    <xf numFmtId="0" fontId="50" fillId="0" borderId="0" xfId="0" applyFont="1" applyBorder="1" applyAlignment="1">
      <alignment horizontal="center" vertical="center" wrapText="1"/>
    </xf>
    <xf numFmtId="0" fontId="50" fillId="0" borderId="49" xfId="0" applyFont="1" applyBorder="1" applyAlignment="1">
      <alignment horizontal="center" vertical="center" wrapText="1"/>
    </xf>
    <xf numFmtId="0" fontId="44" fillId="2" borderId="83" xfId="0" applyFont="1" applyFill="1" applyBorder="1" applyAlignment="1">
      <alignment horizontal="center"/>
    </xf>
    <xf numFmtId="0" fontId="44" fillId="2" borderId="49" xfId="0" applyFont="1" applyFill="1" applyBorder="1" applyAlignment="1">
      <alignment horizontal="center"/>
    </xf>
    <xf numFmtId="0" fontId="44" fillId="2" borderId="9" xfId="0" applyFont="1" applyFill="1" applyBorder="1" applyAlignment="1">
      <alignment horizontal="center"/>
    </xf>
    <xf numFmtId="0" fontId="19" fillId="10" borderId="18" xfId="0" applyFont="1" applyFill="1" applyBorder="1" applyAlignment="1" applyProtection="1">
      <alignment horizontal="center" vertical="center" wrapText="1"/>
      <protection hidden="1"/>
    </xf>
    <xf numFmtId="0" fontId="19" fillId="10" borderId="66" xfId="0" applyFont="1" applyFill="1" applyBorder="1" applyAlignment="1" applyProtection="1">
      <alignment horizontal="center" vertical="center" wrapText="1"/>
      <protection hidden="1"/>
    </xf>
    <xf numFmtId="0" fontId="19" fillId="11" borderId="18" xfId="0" applyFont="1" applyFill="1" applyBorder="1" applyAlignment="1" applyProtection="1">
      <alignment horizontal="center" vertical="center" wrapText="1"/>
      <protection hidden="1"/>
    </xf>
    <xf numFmtId="0" fontId="19" fillId="11" borderId="66" xfId="0" applyFont="1" applyFill="1" applyBorder="1" applyAlignment="1" applyProtection="1">
      <alignment horizontal="center" vertical="center" wrapText="1"/>
      <protection hidden="1"/>
    </xf>
    <xf numFmtId="0" fontId="19" fillId="12" borderId="18" xfId="0" applyFont="1" applyFill="1" applyBorder="1" applyAlignment="1" applyProtection="1">
      <alignment horizontal="center" vertical="center"/>
      <protection hidden="1"/>
    </xf>
    <xf numFmtId="0" fontId="19" fillId="12" borderId="66" xfId="0" applyFont="1" applyFill="1" applyBorder="1" applyAlignment="1" applyProtection="1">
      <alignment horizontal="center" vertical="center"/>
      <protection hidden="1"/>
    </xf>
    <xf numFmtId="0" fontId="19" fillId="6" borderId="18" xfId="0" applyFont="1" applyFill="1" applyBorder="1" applyAlignment="1" applyProtection="1">
      <alignment horizontal="center" vertical="center" wrapText="1"/>
      <protection hidden="1"/>
    </xf>
    <xf numFmtId="0" fontId="0" fillId="0" borderId="66" xfId="0" applyBorder="1"/>
    <xf numFmtId="0" fontId="19" fillId="8" borderId="18" xfId="0" applyFont="1" applyFill="1" applyBorder="1" applyAlignment="1" applyProtection="1">
      <alignment horizontal="center" vertical="center" wrapText="1"/>
      <protection hidden="1"/>
    </xf>
    <xf numFmtId="0" fontId="19" fillId="8" borderId="66" xfId="0" applyFont="1" applyFill="1" applyBorder="1" applyAlignment="1" applyProtection="1">
      <alignment horizontal="center" vertical="center" wrapText="1"/>
      <protection hidden="1"/>
    </xf>
    <xf numFmtId="0" fontId="19" fillId="5" borderId="18" xfId="0" applyFont="1" applyFill="1" applyBorder="1" applyAlignment="1" applyProtection="1">
      <alignment horizontal="center" vertical="center" wrapText="1"/>
      <protection hidden="1"/>
    </xf>
    <xf numFmtId="0" fontId="19" fillId="5" borderId="66" xfId="0" applyFont="1" applyFill="1" applyBorder="1" applyAlignment="1" applyProtection="1">
      <alignment horizontal="center" vertical="center" wrapText="1"/>
      <protection hidden="1"/>
    </xf>
    <xf numFmtId="0" fontId="19" fillId="9" borderId="18" xfId="0" applyFont="1" applyFill="1" applyBorder="1" applyAlignment="1" applyProtection="1">
      <alignment horizontal="center" vertical="center" wrapText="1"/>
      <protection hidden="1"/>
    </xf>
    <xf numFmtId="0" fontId="19" fillId="9" borderId="66" xfId="0" applyFont="1" applyFill="1" applyBorder="1" applyAlignment="1" applyProtection="1">
      <alignment horizontal="center" vertical="center" wrapText="1"/>
      <protection hidden="1"/>
    </xf>
    <xf numFmtId="0" fontId="8" fillId="0" borderId="9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1" fillId="0" borderId="0" xfId="0" applyFont="1" applyBorder="1" applyAlignment="1">
      <alignment horizontal="right" vertical="center" wrapText="1"/>
    </xf>
    <xf numFmtId="0" fontId="8" fillId="0" borderId="10" xfId="0" applyFont="1" applyFill="1" applyBorder="1" applyAlignment="1" applyProtection="1">
      <alignment horizontal="left" vertical="center"/>
      <protection locked="0" hidden="1"/>
    </xf>
    <xf numFmtId="0" fontId="8" fillId="0" borderId="11" xfId="0" applyFont="1" applyFill="1" applyBorder="1" applyAlignment="1" applyProtection="1">
      <alignment horizontal="left" vertical="center"/>
      <protection locked="0" hidden="1"/>
    </xf>
    <xf numFmtId="0" fontId="45" fillId="0" borderId="82"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39" fillId="2" borderId="82" xfId="0" applyFont="1" applyFill="1" applyBorder="1" applyAlignment="1" applyProtection="1">
      <alignment horizontal="center" vertical="center" wrapText="1"/>
      <protection locked="0"/>
    </xf>
    <xf numFmtId="0" fontId="39" fillId="2" borderId="8" xfId="0" applyFont="1" applyFill="1" applyBorder="1" applyAlignment="1" applyProtection="1">
      <alignment horizontal="center" vertical="center" wrapText="1"/>
      <protection locked="0"/>
    </xf>
    <xf numFmtId="0" fontId="39" fillId="2" borderId="83" xfId="0" applyFont="1" applyFill="1" applyBorder="1" applyAlignment="1" applyProtection="1">
      <alignment horizontal="center" vertical="center" wrapText="1"/>
      <protection locked="0"/>
    </xf>
    <xf numFmtId="0" fontId="39" fillId="2" borderId="9"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vertical="top" wrapText="1" indent="1"/>
      <protection locked="0"/>
    </xf>
    <xf numFmtId="0" fontId="7" fillId="12" borderId="69" xfId="0" applyFont="1" applyFill="1" applyBorder="1" applyAlignment="1" applyProtection="1">
      <alignment horizontal="left" vertical="center"/>
      <protection hidden="1"/>
    </xf>
    <xf numFmtId="0" fontId="7" fillId="12" borderId="71" xfId="0" applyFont="1" applyFill="1" applyBorder="1" applyAlignment="1" applyProtection="1">
      <alignment horizontal="left" vertical="center"/>
      <protection hidden="1"/>
    </xf>
    <xf numFmtId="0" fontId="35" fillId="0" borderId="18" xfId="0" applyFont="1" applyBorder="1" applyAlignment="1" applyProtection="1">
      <alignment horizontal="left" wrapText="1"/>
      <protection locked="0"/>
    </xf>
    <xf numFmtId="0" fontId="35" fillId="0" borderId="66" xfId="0" applyFont="1" applyBorder="1" applyAlignment="1" applyProtection="1">
      <alignment horizontal="left" wrapText="1"/>
      <protection locked="0"/>
    </xf>
    <xf numFmtId="0" fontId="6" fillId="0" borderId="73" xfId="0" applyFont="1" applyBorder="1" applyAlignment="1" applyProtection="1">
      <alignment horizontal="center" vertical="center" wrapText="1"/>
      <protection locked="0"/>
    </xf>
    <xf numFmtId="0" fontId="6" fillId="0" borderId="74" xfId="0" applyFont="1" applyBorder="1" applyProtection="1">
      <protection locked="0"/>
    </xf>
    <xf numFmtId="0" fontId="39" fillId="2" borderId="74" xfId="0" applyFont="1" applyFill="1" applyBorder="1" applyAlignment="1" applyProtection="1">
      <alignment horizontal="center" vertical="center" wrapText="1"/>
      <protection locked="0"/>
    </xf>
    <xf numFmtId="0" fontId="0" fillId="0" borderId="75" xfId="0" applyBorder="1" applyProtection="1">
      <protection locked="0"/>
    </xf>
    <xf numFmtId="0" fontId="8" fillId="0" borderId="18" xfId="0" applyFont="1" applyFill="1" applyBorder="1" applyAlignment="1" applyProtection="1">
      <alignment horizontal="center" wrapText="1"/>
      <protection locked="0"/>
    </xf>
    <xf numFmtId="0" fontId="8" fillId="0" borderId="66" xfId="0" applyFont="1" applyFill="1" applyBorder="1" applyAlignment="1" applyProtection="1">
      <alignment horizontal="center" wrapText="1"/>
      <protection locked="0"/>
    </xf>
    <xf numFmtId="0" fontId="55" fillId="0" borderId="18" xfId="0" applyFont="1" applyBorder="1" applyAlignment="1" applyProtection="1">
      <alignment horizontal="left" vertical="top" wrapText="1"/>
      <protection locked="0"/>
    </xf>
    <xf numFmtId="0" fontId="55" fillId="0" borderId="67" xfId="0" applyFont="1" applyBorder="1" applyAlignment="1" applyProtection="1">
      <alignment horizontal="left" vertical="top" wrapText="1"/>
      <protection locked="0"/>
    </xf>
    <xf numFmtId="0" fontId="55" fillId="0" borderId="66" xfId="0" applyFont="1" applyBorder="1" applyAlignment="1" applyProtection="1">
      <alignment horizontal="left" vertical="top" wrapText="1"/>
      <protection locked="0"/>
    </xf>
    <xf numFmtId="0" fontId="1" fillId="0" borderId="18" xfId="0" applyFont="1" applyBorder="1" applyAlignment="1" applyProtection="1">
      <alignment horizontal="left" vertical="center" wrapText="1"/>
      <protection locked="0"/>
    </xf>
    <xf numFmtId="0" fontId="1" fillId="0" borderId="67"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8" fillId="0" borderId="1" xfId="0" applyFont="1" applyBorder="1" applyAlignment="1" applyProtection="1">
      <alignment horizontal="right" vertical="center" wrapText="1"/>
      <protection locked="0"/>
    </xf>
    <xf numFmtId="0" fontId="8" fillId="0" borderId="1" xfId="0" applyFont="1" applyBorder="1" applyAlignment="1" applyProtection="1">
      <alignment horizontal="right" vertical="center"/>
      <protection locked="0"/>
    </xf>
    <xf numFmtId="0" fontId="0" fillId="0" borderId="78" xfId="0" applyBorder="1" applyAlignment="1" applyProtection="1">
      <alignment horizontal="left"/>
      <protection locked="0"/>
    </xf>
    <xf numFmtId="0" fontId="0" fillId="0" borderId="76" xfId="0" applyBorder="1" applyAlignment="1" applyProtection="1">
      <alignment horizontal="left"/>
      <protection locked="0"/>
    </xf>
    <xf numFmtId="0" fontId="0" fillId="0" borderId="79" xfId="0" applyBorder="1" applyAlignment="1" applyProtection="1">
      <alignment horizontal="left"/>
      <protection locked="0"/>
    </xf>
    <xf numFmtId="0" fontId="0" fillId="0" borderId="12" xfId="0" applyBorder="1" applyAlignment="1" applyProtection="1">
      <alignment horizontal="left"/>
      <protection locked="0"/>
    </xf>
    <xf numFmtId="0" fontId="0" fillId="0" borderId="27" xfId="0" applyBorder="1" applyAlignment="1" applyProtection="1">
      <alignment horizontal="left"/>
      <protection locked="0"/>
    </xf>
    <xf numFmtId="0" fontId="0" fillId="0" borderId="17" xfId="0" applyBorder="1" applyAlignment="1" applyProtection="1">
      <alignment horizontal="left"/>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0" fillId="0" borderId="7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8" fillId="0" borderId="78" xfId="0" applyFont="1" applyBorder="1" applyAlignment="1" applyProtection="1">
      <alignment horizontal="right" vertical="center" wrapText="1"/>
      <protection locked="0"/>
    </xf>
    <xf numFmtId="0" fontId="8" fillId="0" borderId="79" xfId="0" applyFont="1" applyBorder="1"/>
    <xf numFmtId="0" fontId="8" fillId="0" borderId="12" xfId="0" applyFont="1" applyBorder="1"/>
    <xf numFmtId="0" fontId="8" fillId="0" borderId="17" xfId="0" applyFont="1" applyBorder="1"/>
    <xf numFmtId="0" fontId="55" fillId="0" borderId="1" xfId="0" applyFont="1" applyBorder="1" applyAlignment="1" applyProtection="1">
      <alignment horizontal="left" vertical="top" wrapText="1"/>
      <protection locked="0"/>
    </xf>
    <xf numFmtId="0" fontId="8" fillId="0" borderId="11" xfId="0" applyFont="1" applyBorder="1" applyAlignment="1" applyProtection="1">
      <alignment horizontal="right" vertical="center"/>
      <protection locked="0"/>
    </xf>
    <xf numFmtId="0" fontId="8" fillId="0" borderId="10" xfId="0" applyFont="1" applyBorder="1" applyAlignment="1" applyProtection="1">
      <alignment horizontal="right" vertical="center"/>
      <protection locked="0"/>
    </xf>
    <xf numFmtId="0" fontId="1" fillId="15" borderId="18" xfId="0" applyFont="1" applyFill="1" applyBorder="1" applyAlignment="1" applyProtection="1">
      <alignment horizontal="center" vertical="center" wrapText="1"/>
      <protection locked="0"/>
    </xf>
    <xf numFmtId="0" fontId="1" fillId="15" borderId="66" xfId="0" applyFont="1" applyFill="1" applyBorder="1" applyAlignment="1" applyProtection="1">
      <alignment horizontal="center" vertical="center" wrapText="1"/>
      <protection locked="0"/>
    </xf>
    <xf numFmtId="0" fontId="8" fillId="15" borderId="18" xfId="0" applyFont="1" applyFill="1" applyBorder="1" applyAlignment="1" applyProtection="1">
      <alignment horizontal="center" vertical="center" wrapText="1"/>
      <protection locked="0"/>
    </xf>
    <xf numFmtId="0" fontId="8" fillId="15" borderId="67" xfId="0" applyFont="1" applyFill="1" applyBorder="1" applyAlignment="1" applyProtection="1">
      <alignment horizontal="center" vertical="center" wrapText="1"/>
      <protection locked="0"/>
    </xf>
    <xf numFmtId="0" fontId="8" fillId="15" borderId="66" xfId="0" applyFont="1" applyFill="1" applyBorder="1" applyAlignment="1" applyProtection="1">
      <alignment horizontal="center" vertical="center" wrapText="1"/>
      <protection locked="0"/>
    </xf>
    <xf numFmtId="0" fontId="8" fillId="0" borderId="11" xfId="0" applyFont="1" applyBorder="1" applyAlignment="1" applyProtection="1">
      <alignment horizontal="right" vertical="center" wrapText="1"/>
      <protection locked="0"/>
    </xf>
    <xf numFmtId="0" fontId="55" fillId="0" borderId="0" xfId="0" applyFont="1" applyBorder="1" applyAlignment="1" applyProtection="1">
      <alignment horizontal="left" vertical="top" wrapText="1"/>
      <protection locked="0"/>
    </xf>
    <xf numFmtId="0" fontId="55" fillId="0" borderId="21" xfId="0" applyFont="1" applyBorder="1" applyAlignment="1" applyProtection="1">
      <alignment horizontal="left" vertical="top" wrapText="1"/>
      <protection locked="0"/>
    </xf>
    <xf numFmtId="0" fontId="55" fillId="0" borderId="27" xfId="0" applyFont="1" applyBorder="1" applyAlignment="1" applyProtection="1">
      <alignment horizontal="left" vertical="top" wrapText="1"/>
      <protection locked="0"/>
    </xf>
    <xf numFmtId="0" fontId="55" fillId="0" borderId="17" xfId="0" applyFont="1" applyBorder="1" applyAlignment="1" applyProtection="1">
      <alignment horizontal="left" vertical="top" wrapText="1"/>
      <protection locked="0"/>
    </xf>
    <xf numFmtId="0" fontId="8" fillId="0" borderId="18" xfId="0" applyFont="1" applyBorder="1" applyAlignment="1" applyProtection="1">
      <alignment horizontal="right" vertical="center" wrapText="1"/>
      <protection locked="0"/>
    </xf>
    <xf numFmtId="0" fontId="8" fillId="0" borderId="66" xfId="0" applyFont="1" applyBorder="1" applyAlignment="1" applyProtection="1">
      <alignment horizontal="right" vertical="center" wrapText="1"/>
      <protection locked="0"/>
    </xf>
    <xf numFmtId="0" fontId="13" fillId="0" borderId="0" xfId="0" applyFont="1" applyFill="1" applyBorder="1" applyAlignment="1" applyProtection="1">
      <alignment horizontal="left" vertical="center"/>
    </xf>
    <xf numFmtId="0" fontId="8" fillId="0" borderId="1" xfId="0" applyFont="1" applyBorder="1" applyAlignment="1" applyProtection="1">
      <alignment horizontal="right"/>
      <protection locked="0"/>
    </xf>
    <xf numFmtId="0" fontId="13" fillId="0"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1" fillId="0" borderId="67" xfId="0" applyFont="1" applyBorder="1" applyAlignment="1" applyProtection="1">
      <alignment horizontal="left" vertical="top"/>
      <protection locked="0"/>
    </xf>
    <xf numFmtId="0" fontId="1" fillId="0" borderId="66" xfId="0" applyFont="1" applyBorder="1" applyAlignment="1" applyProtection="1">
      <alignment horizontal="left" vertical="top"/>
      <protection locked="0"/>
    </xf>
    <xf numFmtId="0" fontId="1" fillId="0" borderId="18" xfId="0" applyFont="1" applyBorder="1" applyAlignment="1" applyProtection="1">
      <alignment horizontal="right" vertical="center" wrapText="1"/>
      <protection locked="0"/>
    </xf>
    <xf numFmtId="0" fontId="1" fillId="0" borderId="66" xfId="0" applyFont="1" applyBorder="1" applyAlignment="1" applyProtection="1">
      <alignment horizontal="right" vertical="center" wrapText="1"/>
      <protection locked="0"/>
    </xf>
    <xf numFmtId="0" fontId="1" fillId="0" borderId="1" xfId="0" applyFont="1" applyBorder="1" applyAlignment="1" applyProtection="1">
      <alignment horizontal="left" vertical="center"/>
      <protection locked="0"/>
    </xf>
    <xf numFmtId="0" fontId="15" fillId="3" borderId="0" xfId="0" applyFont="1" applyFill="1" applyAlignment="1">
      <alignment horizontal="left" vertical="center" wrapText="1"/>
    </xf>
    <xf numFmtId="0" fontId="18" fillId="0" borderId="0" xfId="0" applyFont="1" applyAlignment="1">
      <alignment horizontal="left" vertical="center" wrapText="1"/>
    </xf>
    <xf numFmtId="0" fontId="19" fillId="3" borderId="0" xfId="0" applyFont="1" applyFill="1" applyAlignment="1">
      <alignment horizontal="left" vertical="center" wrapText="1"/>
    </xf>
    <xf numFmtId="0" fontId="0" fillId="0" borderId="0" xfId="0" applyAlignment="1">
      <alignment horizontal="left" vertical="center" wrapText="1"/>
    </xf>
    <xf numFmtId="0" fontId="14" fillId="0" borderId="0" xfId="0" applyFont="1" applyFill="1" applyAlignment="1">
      <alignment horizontal="left" vertical="center" wrapText="1"/>
    </xf>
    <xf numFmtId="0" fontId="20" fillId="0" borderId="0" xfId="0" applyFont="1" applyFill="1" applyAlignment="1">
      <alignment horizontal="left" vertical="center" wrapText="1"/>
    </xf>
    <xf numFmtId="0" fontId="10" fillId="0" borderId="0" xfId="0" applyFont="1" applyFill="1" applyAlignment="1">
      <alignment horizontal="left" vertical="center" wrapText="1"/>
    </xf>
    <xf numFmtId="49" fontId="14" fillId="0" borderId="0" xfId="0" applyNumberFormat="1" applyFont="1" applyFill="1" applyBorder="1" applyAlignment="1">
      <alignment horizontal="left" vertical="center"/>
    </xf>
    <xf numFmtId="0" fontId="16" fillId="0" borderId="0" xfId="0" applyFont="1" applyBorder="1" applyAlignment="1">
      <alignment horizontal="left" vertical="center" wrapText="1"/>
    </xf>
    <xf numFmtId="49" fontId="16" fillId="0" borderId="76" xfId="0" applyNumberFormat="1" applyFont="1" applyBorder="1" applyAlignment="1">
      <alignment horizontal="left" vertical="center" wrapText="1"/>
    </xf>
    <xf numFmtId="49" fontId="14"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49" fontId="14" fillId="0" borderId="114" xfId="0" applyNumberFormat="1" applyFont="1" applyFill="1" applyBorder="1" applyAlignment="1">
      <alignment horizontal="left" vertical="center" wrapText="1"/>
    </xf>
    <xf numFmtId="0" fontId="10" fillId="0" borderId="115" xfId="0" applyFont="1" applyFill="1" applyBorder="1" applyAlignment="1">
      <alignment horizontal="left" vertical="center" wrapText="1"/>
    </xf>
    <xf numFmtId="49" fontId="14" fillId="0" borderId="80" xfId="0" applyNumberFormat="1"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0" xfId="0" applyFont="1" applyFill="1" applyBorder="1" applyAlignment="1">
      <alignment horizontal="left" vertical="center" wrapText="1"/>
    </xf>
    <xf numFmtId="49" fontId="24" fillId="0" borderId="114" xfId="0" applyNumberFormat="1" applyFont="1" applyFill="1" applyBorder="1" applyAlignment="1">
      <alignment horizontal="center" vertical="center" wrapText="1"/>
    </xf>
    <xf numFmtId="49" fontId="24" fillId="0" borderId="80" xfId="0" applyNumberFormat="1" applyFont="1" applyFill="1" applyBorder="1" applyAlignment="1">
      <alignment horizontal="center" vertical="center" wrapText="1"/>
    </xf>
    <xf numFmtId="0" fontId="25" fillId="0" borderId="8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4" fillId="0" borderId="20" xfId="0" applyNumberFormat="1" applyFont="1" applyFill="1" applyBorder="1" applyAlignment="1">
      <alignment horizontal="center" vertical="center" wrapText="1"/>
    </xf>
    <xf numFmtId="0" fontId="25" fillId="0" borderId="20" xfId="0" applyFont="1" applyFill="1" applyBorder="1" applyAlignment="1">
      <alignment horizontal="center" vertical="center" wrapText="1"/>
    </xf>
    <xf numFmtId="49" fontId="24" fillId="0" borderId="116" xfId="0" applyNumberFormat="1" applyFont="1" applyFill="1" applyBorder="1" applyAlignment="1">
      <alignment horizontal="center" vertical="center" wrapText="1"/>
    </xf>
    <xf numFmtId="49" fontId="24" fillId="0" borderId="84" xfId="0" applyNumberFormat="1" applyFont="1" applyFill="1" applyBorder="1" applyAlignment="1">
      <alignment horizontal="center" vertical="center" wrapText="1"/>
    </xf>
    <xf numFmtId="0" fontId="25" fillId="0" borderId="84" xfId="0" applyFont="1" applyFill="1" applyBorder="1" applyAlignment="1">
      <alignment horizontal="center" vertical="center" wrapText="1"/>
    </xf>
    <xf numFmtId="49" fontId="24" fillId="0" borderId="117" xfId="0" applyNumberFormat="1" applyFont="1" applyFill="1" applyBorder="1" applyAlignment="1">
      <alignment horizontal="center" vertical="center" wrapText="1"/>
    </xf>
    <xf numFmtId="49" fontId="24" fillId="0" borderId="85" xfId="0" applyNumberFormat="1" applyFont="1" applyFill="1" applyBorder="1" applyAlignment="1">
      <alignment horizontal="center" vertical="center" wrapText="1"/>
    </xf>
    <xf numFmtId="0" fontId="25" fillId="0" borderId="85"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7" xfId="0" applyFont="1" applyBorder="1" applyAlignment="1">
      <alignment horizontal="center" vertical="center" wrapText="1"/>
    </xf>
    <xf numFmtId="49" fontId="24" fillId="0" borderId="78" xfId="0" applyNumberFormat="1" applyFont="1" applyFill="1" applyBorder="1" applyAlignment="1">
      <alignment horizontal="center" vertical="center" wrapText="1"/>
    </xf>
    <xf numFmtId="49" fontId="24" fillId="0" borderId="76" xfId="0" applyNumberFormat="1" applyFont="1" applyFill="1" applyBorder="1" applyAlignment="1">
      <alignment horizontal="center" vertical="center" wrapText="1"/>
    </xf>
    <xf numFmtId="49" fontId="24" fillId="0" borderId="79"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0" borderId="21"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6" xfId="0" applyFont="1" applyBorder="1" applyAlignment="1">
      <alignment horizontal="center" vertical="center" wrapText="1"/>
    </xf>
    <xf numFmtId="49" fontId="24" fillId="0" borderId="86" xfId="0" applyNumberFormat="1" applyFont="1" applyFill="1" applyBorder="1" applyAlignment="1">
      <alignment horizontal="center" vertical="center" wrapText="1"/>
    </xf>
    <xf numFmtId="0" fontId="24" fillId="0" borderId="87" xfId="0" applyFont="1" applyFill="1" applyBorder="1" applyAlignment="1">
      <alignment horizontal="center" vertical="center" wrapText="1"/>
    </xf>
    <xf numFmtId="49" fontId="24" fillId="0" borderId="87" xfId="0" applyNumberFormat="1" applyFont="1" applyFill="1" applyBorder="1" applyAlignment="1">
      <alignment horizontal="center" vertical="center" wrapText="1"/>
    </xf>
    <xf numFmtId="0" fontId="14" fillId="4" borderId="88" xfId="0" applyFont="1" applyFill="1" applyBorder="1" applyAlignment="1" applyProtection="1">
      <alignment horizontal="right" vertical="center"/>
      <protection hidden="1"/>
    </xf>
    <xf numFmtId="0" fontId="14" fillId="4" borderId="89" xfId="0" applyFont="1" applyFill="1" applyBorder="1" applyAlignment="1" applyProtection="1">
      <alignment horizontal="right" vertical="center"/>
      <protection hidden="1"/>
    </xf>
    <xf numFmtId="0" fontId="14" fillId="4" borderId="90" xfId="0" applyFont="1" applyFill="1" applyBorder="1" applyAlignment="1" applyProtection="1">
      <alignment horizontal="right" vertical="center"/>
      <protection hidden="1"/>
    </xf>
    <xf numFmtId="0" fontId="16" fillId="0" borderId="0" xfId="0" applyFont="1" applyAlignment="1">
      <alignment vertical="center"/>
    </xf>
    <xf numFmtId="9" fontId="14" fillId="4" borderId="88" xfId="2" applyFont="1" applyFill="1" applyBorder="1" applyAlignment="1" applyProtection="1">
      <alignment horizontal="center" vertical="center"/>
      <protection hidden="1"/>
    </xf>
    <xf numFmtId="9" fontId="14" fillId="4" borderId="89" xfId="2" applyFont="1" applyFill="1" applyBorder="1" applyAlignment="1" applyProtection="1">
      <alignment horizontal="center" vertical="center"/>
      <protection hidden="1"/>
    </xf>
    <xf numFmtId="9" fontId="14" fillId="4" borderId="90" xfId="2" applyFont="1" applyFill="1" applyBorder="1" applyAlignment="1" applyProtection="1">
      <alignment horizontal="center" vertical="center"/>
      <protection hidden="1"/>
    </xf>
    <xf numFmtId="0" fontId="14" fillId="4" borderId="83" xfId="0" applyFont="1" applyFill="1" applyBorder="1" applyAlignment="1" applyProtection="1">
      <alignment horizontal="right" vertical="center"/>
      <protection hidden="1"/>
    </xf>
    <xf numFmtId="0" fontId="14" fillId="4" borderId="49" xfId="0" applyFont="1" applyFill="1" applyBorder="1" applyAlignment="1" applyProtection="1">
      <alignment horizontal="right" vertical="center"/>
      <protection hidden="1"/>
    </xf>
    <xf numFmtId="9" fontId="14" fillId="4" borderId="88" xfId="0" applyNumberFormat="1" applyFont="1" applyFill="1" applyBorder="1" applyAlignment="1" applyProtection="1">
      <alignment horizontal="center" vertical="center"/>
      <protection hidden="1"/>
    </xf>
    <xf numFmtId="9" fontId="14" fillId="4" borderId="89" xfId="0" applyNumberFormat="1" applyFont="1" applyFill="1" applyBorder="1" applyAlignment="1" applyProtection="1">
      <alignment horizontal="center" vertical="center"/>
      <protection hidden="1"/>
    </xf>
    <xf numFmtId="9" fontId="14" fillId="4" borderId="90" xfId="0" applyNumberFormat="1" applyFont="1" applyFill="1" applyBorder="1" applyAlignment="1" applyProtection="1">
      <alignment horizontal="center" vertical="center"/>
      <protection hidden="1"/>
    </xf>
    <xf numFmtId="0" fontId="14" fillId="0" borderId="0" xfId="0" applyFont="1" applyFill="1" applyBorder="1" applyAlignment="1">
      <alignment horizontal="left" vertical="center"/>
    </xf>
    <xf numFmtId="164" fontId="16" fillId="0" borderId="10" xfId="0" applyNumberFormat="1" applyFont="1" applyBorder="1" applyAlignment="1">
      <alignment horizontal="center" vertical="center"/>
    </xf>
    <xf numFmtId="164" fontId="16" fillId="0" borderId="11" xfId="0" applyNumberFormat="1" applyFont="1" applyBorder="1" applyAlignment="1">
      <alignment horizontal="center" vertical="center"/>
    </xf>
    <xf numFmtId="0" fontId="16" fillId="0" borderId="1" xfId="0" applyFont="1" applyBorder="1" applyAlignment="1">
      <alignment horizontal="left" vertical="center" wrapText="1"/>
    </xf>
    <xf numFmtId="0" fontId="0" fillId="0" borderId="0" xfId="0" applyBorder="1" applyAlignment="1">
      <alignment vertical="center" wrapText="1"/>
    </xf>
    <xf numFmtId="0" fontId="0" fillId="0" borderId="18" xfId="0" applyBorder="1" applyAlignment="1">
      <alignment horizontal="center" vertical="center" wrapText="1"/>
    </xf>
    <xf numFmtId="0" fontId="0" fillId="0" borderId="66" xfId="0" applyBorder="1" applyAlignment="1">
      <alignment horizontal="left" vertical="center" wrapText="1"/>
    </xf>
    <xf numFmtId="0" fontId="0" fillId="0" borderId="1" xfId="0" applyBorder="1" applyAlignment="1">
      <alignment horizontal="left"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3" fontId="32" fillId="0" borderId="1" xfId="0" applyNumberFormat="1" applyFont="1" applyFill="1" applyBorder="1" applyAlignment="1">
      <alignment horizontal="left" vertical="center"/>
    </xf>
    <xf numFmtId="0" fontId="0" fillId="0" borderId="18" xfId="0" applyFill="1" applyBorder="1" applyAlignment="1">
      <alignment horizontal="center" vertical="center" wrapText="1"/>
    </xf>
    <xf numFmtId="0" fontId="0" fillId="0" borderId="66" xfId="0" applyFill="1" applyBorder="1" applyAlignment="1">
      <alignment horizontal="left" vertical="center" wrapText="1"/>
    </xf>
    <xf numFmtId="0" fontId="0" fillId="0" borderId="1" xfId="0" applyFill="1" applyBorder="1" applyAlignment="1">
      <alignment horizontal="left" vertical="center" wrapText="1"/>
    </xf>
    <xf numFmtId="3" fontId="32" fillId="0" borderId="1" xfId="1" applyNumberFormat="1" applyFont="1" applyFill="1" applyBorder="1" applyAlignment="1">
      <alignment horizontal="left" vertical="center"/>
    </xf>
    <xf numFmtId="0" fontId="0" fillId="0" borderId="0" xfId="0" applyAlignment="1">
      <alignment vertical="center" wrapText="1"/>
    </xf>
    <xf numFmtId="0" fontId="14" fillId="0" borderId="27" xfId="0" applyFont="1" applyBorder="1" applyAlignment="1">
      <alignment horizontal="left" vertical="center" wrapText="1"/>
    </xf>
    <xf numFmtId="1" fontId="9" fillId="0" borderId="18" xfId="0" applyNumberFormat="1" applyFont="1" applyFill="1" applyBorder="1" applyAlignment="1">
      <alignment horizontal="center" vertical="center"/>
    </xf>
    <xf numFmtId="1" fontId="9" fillId="0" borderId="67" xfId="0" applyNumberFormat="1" applyFont="1" applyFill="1" applyBorder="1" applyAlignment="1">
      <alignment horizontal="center" vertical="center"/>
    </xf>
    <xf numFmtId="1" fontId="9" fillId="0" borderId="66"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wrapText="1"/>
    </xf>
    <xf numFmtId="1" fontId="9" fillId="0" borderId="67" xfId="0" applyNumberFormat="1" applyFont="1" applyFill="1" applyBorder="1" applyAlignment="1">
      <alignment horizontal="center" vertical="center" wrapText="1"/>
    </xf>
    <xf numFmtId="1" fontId="9" fillId="0" borderId="66"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
    <cellStyle name="Comma" xfId="1" builtinId="3"/>
    <cellStyle name="Normal" xfId="0" builtinId="0"/>
    <cellStyle name="Percent" xfId="2" builtinId="5"/>
    <cellStyle name="Percent 3" xfId="3"/>
  </cellStyles>
  <dxfs count="98">
    <dxf>
      <font>
        <color theme="0" tint="-0.24994659260841701"/>
      </font>
    </dxf>
    <dxf>
      <fill>
        <patternFill>
          <bgColor theme="5" tint="0.59996337778862885"/>
        </patternFill>
      </fill>
    </dxf>
    <dxf>
      <fill>
        <patternFill>
          <bgColor theme="5" tint="0.59996337778862885"/>
        </patternFill>
      </fill>
    </dxf>
    <dxf>
      <font>
        <color theme="0" tint="-0.34998626667073579"/>
      </font>
    </dxf>
    <dxf>
      <font>
        <color theme="0" tint="-0.34998626667073579"/>
      </font>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
      <font>
        <condense val="0"/>
        <extend val="0"/>
        <color rgb="FF9C0006"/>
      </font>
      <fill>
        <patternFill>
          <bgColor rgb="FFFFC7CE"/>
        </patternFill>
      </fill>
    </dxf>
    <dxf>
      <font>
        <b val="0"/>
        <i val="0"/>
        <strike val="0"/>
        <color theme="0" tint="-0.34998626667073579"/>
      </font>
      <fill>
        <patternFill patternType="none">
          <bgColor auto="1"/>
        </patternFill>
      </fill>
    </dxf>
    <dxf>
      <fill>
        <patternFill>
          <bgColor theme="5" tint="0.59996337778862885"/>
        </patternFill>
      </fill>
    </dxf>
    <dxf>
      <font>
        <b val="0"/>
        <i val="0"/>
      </font>
      <fill>
        <patternFill patternType="solid">
          <bgColor theme="0"/>
        </patternFill>
      </fill>
    </dxf>
    <dxf>
      <font>
        <b val="0"/>
        <i val="0"/>
        <strike val="0"/>
        <color theme="0" tint="-0.34998626667073579"/>
      </font>
      <fill>
        <patternFill patternType="none">
          <bgColor auto="1"/>
        </patternFill>
      </fill>
    </dxf>
    <dxf>
      <font>
        <b/>
        <i val="0"/>
      </font>
      <fill>
        <patternFill>
          <bgColor theme="8" tint="0.39994506668294322"/>
        </patternFill>
      </fill>
    </dxf>
    <dxf>
      <font>
        <b/>
        <i val="0"/>
      </font>
      <fill>
        <patternFill>
          <bgColor theme="6" tint="0.39994506668294322"/>
        </patternFill>
      </fill>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5</xdr:row>
      <xdr:rowOff>95250</xdr:rowOff>
    </xdr:from>
    <xdr:to>
      <xdr:col>5</xdr:col>
      <xdr:colOff>581025</xdr:colOff>
      <xdr:row>6</xdr:row>
      <xdr:rowOff>209550</xdr:rowOff>
    </xdr:to>
    <xdr:pic>
      <xdr:nvPicPr>
        <xdr:cNvPr id="2800" name="Picture 1"/>
        <xdr:cNvPicPr>
          <a:picLocks noChangeAspect="1" noChangeArrowheads="1"/>
        </xdr:cNvPicPr>
      </xdr:nvPicPr>
      <xdr:blipFill>
        <a:blip xmlns:r="http://schemas.openxmlformats.org/officeDocument/2006/relationships" r:embed="rId1" cstate="print"/>
        <a:srcRect l="88226" t="81305" b="8051"/>
        <a:stretch>
          <a:fillRect/>
        </a:stretch>
      </xdr:blipFill>
      <xdr:spPr bwMode="auto">
        <a:xfrm rot="10800000">
          <a:off x="3048000" y="1657350"/>
          <a:ext cx="485775" cy="390525"/>
        </a:xfrm>
        <a:prstGeom prst="rect">
          <a:avLst/>
        </a:prstGeom>
        <a:noFill/>
        <a:ln w="9525">
          <a:noFill/>
          <a:miter lim="800000"/>
          <a:headEnd/>
          <a:tailEnd/>
        </a:ln>
      </xdr:spPr>
    </xdr:pic>
    <xdr:clientData/>
  </xdr:twoCellAnchor>
  <xdr:twoCellAnchor editAs="oneCell">
    <xdr:from>
      <xdr:col>5</xdr:col>
      <xdr:colOff>133350</xdr:colOff>
      <xdr:row>7</xdr:row>
      <xdr:rowOff>85725</xdr:rowOff>
    </xdr:from>
    <xdr:to>
      <xdr:col>5</xdr:col>
      <xdr:colOff>590550</xdr:colOff>
      <xdr:row>8</xdr:row>
      <xdr:rowOff>161925</xdr:rowOff>
    </xdr:to>
    <xdr:pic>
      <xdr:nvPicPr>
        <xdr:cNvPr id="2801" name="Picture 2"/>
        <xdr:cNvPicPr>
          <a:picLocks noChangeAspect="1" noChangeArrowheads="1"/>
        </xdr:cNvPicPr>
      </xdr:nvPicPr>
      <xdr:blipFill>
        <a:blip xmlns:r="http://schemas.openxmlformats.org/officeDocument/2006/relationships" r:embed="rId1" cstate="print"/>
        <a:srcRect l="88226" t="63139" b="26279"/>
        <a:stretch>
          <a:fillRect/>
        </a:stretch>
      </xdr:blipFill>
      <xdr:spPr bwMode="auto">
        <a:xfrm rot="10800000">
          <a:off x="3086100" y="2333625"/>
          <a:ext cx="457200" cy="352425"/>
        </a:xfrm>
        <a:prstGeom prst="rect">
          <a:avLst/>
        </a:prstGeom>
        <a:noFill/>
        <a:ln w="9525">
          <a:noFill/>
          <a:miter lim="800000"/>
          <a:headEnd/>
          <a:tailEnd/>
        </a:ln>
      </xdr:spPr>
    </xdr:pic>
    <xdr:clientData/>
  </xdr:twoCellAnchor>
  <xdr:twoCellAnchor editAs="oneCell">
    <xdr:from>
      <xdr:col>5</xdr:col>
      <xdr:colOff>114300</xdr:colOff>
      <xdr:row>9</xdr:row>
      <xdr:rowOff>123825</xdr:rowOff>
    </xdr:from>
    <xdr:to>
      <xdr:col>5</xdr:col>
      <xdr:colOff>542925</xdr:colOff>
      <xdr:row>10</xdr:row>
      <xdr:rowOff>209550</xdr:rowOff>
    </xdr:to>
    <xdr:pic>
      <xdr:nvPicPr>
        <xdr:cNvPr id="2802" name="Picture 3"/>
        <xdr:cNvPicPr>
          <a:picLocks noChangeAspect="1" noChangeArrowheads="1"/>
        </xdr:cNvPicPr>
      </xdr:nvPicPr>
      <xdr:blipFill>
        <a:blip xmlns:r="http://schemas.openxmlformats.org/officeDocument/2006/relationships" r:embed="rId1" cstate="print"/>
        <a:srcRect l="88226" t="44797" b="44269"/>
        <a:stretch>
          <a:fillRect/>
        </a:stretch>
      </xdr:blipFill>
      <xdr:spPr bwMode="auto">
        <a:xfrm rot="10800000">
          <a:off x="3067050" y="2924175"/>
          <a:ext cx="428625" cy="361950"/>
        </a:xfrm>
        <a:prstGeom prst="rect">
          <a:avLst/>
        </a:prstGeom>
        <a:noFill/>
        <a:ln w="9525">
          <a:noFill/>
          <a:miter lim="800000"/>
          <a:headEnd/>
          <a:tailEnd/>
        </a:ln>
      </xdr:spPr>
    </xdr:pic>
    <xdr:clientData/>
  </xdr:twoCellAnchor>
  <xdr:twoCellAnchor editAs="oneCell">
    <xdr:from>
      <xdr:col>5</xdr:col>
      <xdr:colOff>114300</xdr:colOff>
      <xdr:row>13</xdr:row>
      <xdr:rowOff>76200</xdr:rowOff>
    </xdr:from>
    <xdr:to>
      <xdr:col>5</xdr:col>
      <xdr:colOff>571500</xdr:colOff>
      <xdr:row>14</xdr:row>
      <xdr:rowOff>180975</xdr:rowOff>
    </xdr:to>
    <xdr:pic>
      <xdr:nvPicPr>
        <xdr:cNvPr id="2803" name="Picture 4"/>
        <xdr:cNvPicPr>
          <a:picLocks noChangeAspect="1" noChangeArrowheads="1"/>
        </xdr:cNvPicPr>
      </xdr:nvPicPr>
      <xdr:blipFill>
        <a:blip xmlns:r="http://schemas.openxmlformats.org/officeDocument/2006/relationships" r:embed="rId1" cstate="print"/>
        <a:srcRect l="88226" t="7584" b="81305"/>
        <a:stretch>
          <a:fillRect/>
        </a:stretch>
      </xdr:blipFill>
      <xdr:spPr bwMode="auto">
        <a:xfrm rot="10800000">
          <a:off x="3067050" y="3981450"/>
          <a:ext cx="457200" cy="381000"/>
        </a:xfrm>
        <a:prstGeom prst="rect">
          <a:avLst/>
        </a:prstGeom>
        <a:noFill/>
        <a:ln w="9525">
          <a:noFill/>
          <a:miter lim="800000"/>
          <a:headEnd/>
          <a:tailEnd/>
        </a:ln>
      </xdr:spPr>
    </xdr:pic>
    <xdr:clientData/>
  </xdr:twoCellAnchor>
  <xdr:twoCellAnchor editAs="oneCell">
    <xdr:from>
      <xdr:col>5</xdr:col>
      <xdr:colOff>123825</xdr:colOff>
      <xdr:row>11</xdr:row>
      <xdr:rowOff>114300</xdr:rowOff>
    </xdr:from>
    <xdr:to>
      <xdr:col>5</xdr:col>
      <xdr:colOff>581025</xdr:colOff>
      <xdr:row>12</xdr:row>
      <xdr:rowOff>209550</xdr:rowOff>
    </xdr:to>
    <xdr:pic>
      <xdr:nvPicPr>
        <xdr:cNvPr id="2804" name="Picture 5"/>
        <xdr:cNvPicPr>
          <a:picLocks noChangeAspect="1" noChangeArrowheads="1"/>
        </xdr:cNvPicPr>
      </xdr:nvPicPr>
      <xdr:blipFill>
        <a:blip xmlns:r="http://schemas.openxmlformats.org/officeDocument/2006/relationships" r:embed="rId1" cstate="print"/>
        <a:srcRect l="88226" t="25926" b="62962"/>
        <a:stretch>
          <a:fillRect/>
        </a:stretch>
      </xdr:blipFill>
      <xdr:spPr bwMode="auto">
        <a:xfrm rot="10800000">
          <a:off x="3076575" y="3467100"/>
          <a:ext cx="457200" cy="371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W112"/>
  <sheetViews>
    <sheetView tabSelected="1" showRuler="0" zoomScale="85" zoomScaleNormal="85" zoomScaleSheetLayoutView="85" zoomScalePageLayoutView="85" workbookViewId="0">
      <pane ySplit="14" topLeftCell="A15" activePane="bottomLeft" state="frozen"/>
      <selection pane="bottomLeft" activeCell="D1" sqref="D1"/>
    </sheetView>
  </sheetViews>
  <sheetFormatPr defaultColWidth="9.140625" defaultRowHeight="12.75" x14ac:dyDescent="0.2"/>
  <cols>
    <col min="1" max="1" width="14" style="162" customWidth="1"/>
    <col min="2" max="2" width="11.140625" style="162" customWidth="1"/>
    <col min="3" max="3" width="17.5703125" style="162" customWidth="1"/>
    <col min="4" max="4" width="69.7109375" style="156" customWidth="1"/>
    <col min="5" max="5" width="18.42578125" style="162" customWidth="1"/>
    <col min="6" max="6" width="4.7109375" style="282" customWidth="1"/>
    <col min="7" max="7" width="4.7109375" style="269" customWidth="1"/>
    <col min="8" max="8" width="6.5703125" style="274" customWidth="1"/>
    <col min="9" max="9" width="4.7109375" style="282" customWidth="1"/>
    <col min="10" max="10" width="4.7109375" style="269" customWidth="1"/>
    <col min="11" max="11" width="5.7109375" style="274" customWidth="1"/>
    <col min="12" max="12" width="4.7109375" style="282" customWidth="1"/>
    <col min="13" max="13" width="4.7109375" style="269" customWidth="1"/>
    <col min="14" max="14" width="6" style="274" customWidth="1"/>
    <col min="15" max="15" width="4.7109375" style="282" customWidth="1"/>
    <col min="16" max="16" width="4.7109375" style="269" customWidth="1"/>
    <col min="17" max="17" width="6.42578125" style="274" customWidth="1"/>
    <col min="18" max="18" width="4.7109375" style="282" customWidth="1"/>
    <col min="19" max="19" width="4.7109375" style="269" customWidth="1"/>
    <col min="20" max="20" width="5.85546875" style="274" customWidth="1"/>
    <col min="21" max="21" width="44" style="156" customWidth="1"/>
    <col min="22" max="22" width="8.42578125" style="229" customWidth="1"/>
    <col min="23" max="23" width="21.28515625" style="165" customWidth="1"/>
    <col min="24" max="24" width="10.5703125" style="165" customWidth="1"/>
    <col min="25" max="25" width="9.140625" style="162"/>
    <col min="26" max="26" width="9.140625" style="162" hidden="1" customWidth="1"/>
    <col min="27" max="28" width="9.140625" style="162" customWidth="1"/>
    <col min="29" max="16384" width="9.140625" style="162"/>
  </cols>
  <sheetData>
    <row r="1" spans="1:28" ht="23.25" x14ac:dyDescent="0.35">
      <c r="A1" s="161" t="s">
        <v>474</v>
      </c>
      <c r="C1" s="161"/>
      <c r="S1" s="270"/>
      <c r="U1" s="163" t="s">
        <v>329</v>
      </c>
      <c r="V1" s="164" t="s">
        <v>114</v>
      </c>
    </row>
    <row r="2" spans="1:28" ht="27" thickBot="1" x14ac:dyDescent="0.25">
      <c r="A2" s="166" t="s">
        <v>473</v>
      </c>
      <c r="C2" s="166"/>
      <c r="R2" s="289"/>
      <c r="S2" s="272" t="s">
        <v>7</v>
      </c>
      <c r="T2" s="335" t="s">
        <v>4</v>
      </c>
      <c r="U2" s="250" t="s">
        <v>201</v>
      </c>
      <c r="V2" s="230"/>
      <c r="Z2" s="239"/>
    </row>
    <row r="3" spans="1:28" ht="15.95" customHeight="1" x14ac:dyDescent="0.2">
      <c r="A3" s="508" t="s">
        <v>266</v>
      </c>
      <c r="B3" s="506" t="s">
        <v>284</v>
      </c>
      <c r="C3" s="426" t="s">
        <v>290</v>
      </c>
      <c r="D3" s="236"/>
      <c r="R3" s="290"/>
      <c r="S3" s="273" t="s">
        <v>11</v>
      </c>
      <c r="T3" s="336" t="s">
        <v>4</v>
      </c>
      <c r="U3" s="251" t="s">
        <v>145</v>
      </c>
      <c r="V3" s="230"/>
      <c r="Z3" s="165"/>
      <c r="AB3" s="235" t="s">
        <v>0</v>
      </c>
    </row>
    <row r="4" spans="1:28" ht="15.95" customHeight="1" x14ac:dyDescent="0.2">
      <c r="A4" s="509"/>
      <c r="B4" s="507"/>
      <c r="C4" s="427" t="s">
        <v>117</v>
      </c>
      <c r="D4" s="236"/>
      <c r="R4" s="291"/>
      <c r="S4" s="273" t="s">
        <v>197</v>
      </c>
      <c r="T4" s="336" t="s">
        <v>4</v>
      </c>
      <c r="U4" s="251" t="s">
        <v>202</v>
      </c>
      <c r="V4" s="230"/>
      <c r="X4" s="253" t="s">
        <v>343</v>
      </c>
      <c r="Z4" s="253"/>
      <c r="AB4" s="235" t="s">
        <v>1</v>
      </c>
    </row>
    <row r="5" spans="1:28" ht="15.95" customHeight="1" x14ac:dyDescent="0.2">
      <c r="A5" s="416" t="s">
        <v>356</v>
      </c>
      <c r="B5" s="415">
        <f>SUMIF(C17:C103,"Yes",A17:A103)</f>
        <v>0</v>
      </c>
      <c r="C5" s="427" t="s">
        <v>118</v>
      </c>
      <c r="D5" s="237"/>
      <c r="R5" s="291"/>
      <c r="S5" s="273" t="s">
        <v>198</v>
      </c>
      <c r="T5" s="336" t="s">
        <v>4</v>
      </c>
      <c r="U5" s="251" t="s">
        <v>203</v>
      </c>
      <c r="V5" s="230"/>
      <c r="X5" s="253" t="s">
        <v>344</v>
      </c>
      <c r="Z5" s="266" t="s">
        <v>280</v>
      </c>
    </row>
    <row r="6" spans="1:28" ht="15.95" customHeight="1" x14ac:dyDescent="0.2">
      <c r="A6" s="416" t="s">
        <v>361</v>
      </c>
      <c r="B6" s="415">
        <f>ROUNDUP(B5*0.5,0)</f>
        <v>0</v>
      </c>
      <c r="C6" s="427" t="s">
        <v>143</v>
      </c>
      <c r="D6" s="238"/>
      <c r="R6" s="291"/>
      <c r="S6" s="273" t="s">
        <v>199</v>
      </c>
      <c r="T6" s="336" t="s">
        <v>4</v>
      </c>
      <c r="U6" s="252" t="s">
        <v>204</v>
      </c>
      <c r="V6" s="230"/>
      <c r="X6" s="253" t="s">
        <v>345</v>
      </c>
      <c r="Z6" s="266" t="s">
        <v>285</v>
      </c>
    </row>
    <row r="7" spans="1:28" ht="15.95" customHeight="1" x14ac:dyDescent="0.2">
      <c r="A7" s="416" t="s">
        <v>357</v>
      </c>
      <c r="B7" s="415">
        <f>SUMIF(C17:C103,"No",A17:A103)</f>
        <v>0</v>
      </c>
      <c r="C7" s="426" t="s">
        <v>270</v>
      </c>
      <c r="D7" s="238"/>
      <c r="R7" s="291"/>
      <c r="S7" s="273" t="s">
        <v>200</v>
      </c>
      <c r="T7" s="336" t="s">
        <v>4</v>
      </c>
      <c r="U7" s="252" t="s">
        <v>146</v>
      </c>
      <c r="V7" s="230"/>
      <c r="X7" s="253" t="s">
        <v>2</v>
      </c>
      <c r="Z7" s="304" t="s">
        <v>286</v>
      </c>
    </row>
    <row r="8" spans="1:28" ht="15.95" customHeight="1" x14ac:dyDescent="0.2">
      <c r="A8" s="263" t="s">
        <v>280</v>
      </c>
      <c r="B8" s="424">
        <f>F106</f>
        <v>0</v>
      </c>
      <c r="C8" s="510" t="s">
        <v>355</v>
      </c>
      <c r="D8" s="511" t="s">
        <v>345</v>
      </c>
      <c r="R8" s="291"/>
      <c r="S8" s="273" t="s">
        <v>119</v>
      </c>
      <c r="T8" s="337" t="s">
        <v>4</v>
      </c>
      <c r="U8" s="252" t="s">
        <v>119</v>
      </c>
      <c r="V8" s="230"/>
      <c r="X8" s="253" t="s">
        <v>359</v>
      </c>
      <c r="Z8" s="304" t="s">
        <v>287</v>
      </c>
    </row>
    <row r="9" spans="1:28" ht="15.95" customHeight="1" x14ac:dyDescent="0.2">
      <c r="A9" s="263" t="s">
        <v>137</v>
      </c>
      <c r="B9" s="424">
        <f>I106</f>
        <v>0</v>
      </c>
      <c r="C9" s="510"/>
      <c r="D9" s="512"/>
      <c r="R9" s="292"/>
      <c r="S9" s="271"/>
      <c r="T9" s="281"/>
      <c r="U9" s="267"/>
      <c r="V9" s="268"/>
      <c r="X9" s="253" t="s">
        <v>360</v>
      </c>
      <c r="Z9" s="304" t="s">
        <v>288</v>
      </c>
    </row>
    <row r="10" spans="1:28" ht="15.95" customHeight="1" x14ac:dyDescent="0.2">
      <c r="A10" s="263" t="s">
        <v>138</v>
      </c>
      <c r="B10" s="424">
        <f>L106</f>
        <v>0</v>
      </c>
      <c r="C10" s="412"/>
      <c r="D10" s="414"/>
      <c r="R10" s="292"/>
      <c r="S10" s="271"/>
      <c r="T10" s="281"/>
      <c r="U10" s="267"/>
      <c r="V10" s="268"/>
      <c r="X10" s="253" t="s">
        <v>128</v>
      </c>
      <c r="Z10" s="304"/>
    </row>
    <row r="11" spans="1:28" ht="15.75" customHeight="1" x14ac:dyDescent="0.2">
      <c r="A11" s="263" t="s">
        <v>267</v>
      </c>
      <c r="B11" s="424">
        <f>O106</f>
        <v>0</v>
      </c>
      <c r="C11" s="413"/>
      <c r="F11" s="487" t="str">
        <f>IF(MIN(H17:H105)&lt;0,"Point allocation error","")</f>
        <v/>
      </c>
      <c r="G11" s="487"/>
      <c r="H11" s="487"/>
      <c r="I11" s="487" t="str">
        <f>IF(MIN(K17:K105)&lt;0,"Point allocation error","")</f>
        <v/>
      </c>
      <c r="J11" s="487"/>
      <c r="K11" s="487"/>
      <c r="L11" s="487" t="str">
        <f>IF(MIN(N17:N105)&lt;0,"Point allocation error","")</f>
        <v/>
      </c>
      <c r="M11" s="487"/>
      <c r="N11" s="487"/>
      <c r="O11" s="487" t="str">
        <f>IF(MIN(Q17:Q105)&lt;0,"Point allocation error","")</f>
        <v/>
      </c>
      <c r="P11" s="487"/>
      <c r="Q11" s="487"/>
      <c r="R11" s="487" t="str">
        <f>IF(MIN(T17:T105)&lt;0,"Point allocation error","")</f>
        <v/>
      </c>
      <c r="S11" s="487"/>
      <c r="T11" s="487"/>
      <c r="U11" s="267"/>
      <c r="V11" s="268"/>
      <c r="Z11" s="304"/>
    </row>
    <row r="12" spans="1:28" ht="15.75" customHeight="1" thickBot="1" x14ac:dyDescent="0.25">
      <c r="A12" s="264" t="s">
        <v>288</v>
      </c>
      <c r="B12" s="425">
        <f>R106</f>
        <v>0</v>
      </c>
      <c r="C12" s="413"/>
      <c r="F12" s="488"/>
      <c r="G12" s="488"/>
      <c r="H12" s="488"/>
      <c r="I12" s="488"/>
      <c r="J12" s="488"/>
      <c r="K12" s="488"/>
      <c r="L12" s="488"/>
      <c r="M12" s="488"/>
      <c r="N12" s="488"/>
      <c r="O12" s="488"/>
      <c r="P12" s="488"/>
      <c r="Q12" s="488"/>
      <c r="R12" s="488"/>
      <c r="S12" s="488"/>
      <c r="T12" s="488"/>
      <c r="U12" s="267"/>
      <c r="V12" s="268"/>
      <c r="Z12" s="304"/>
    </row>
    <row r="13" spans="1:28" s="172" customFormat="1" ht="15.75" customHeight="1" thickBot="1" x14ac:dyDescent="0.3">
      <c r="A13" s="167"/>
      <c r="B13" s="168"/>
      <c r="C13" s="167"/>
      <c r="D13" s="169"/>
      <c r="E13" s="168"/>
      <c r="F13" s="489" t="s">
        <v>280</v>
      </c>
      <c r="G13" s="490"/>
      <c r="H13" s="491"/>
      <c r="I13" s="489" t="s">
        <v>137</v>
      </c>
      <c r="J13" s="490"/>
      <c r="K13" s="491"/>
      <c r="L13" s="489" t="s">
        <v>138</v>
      </c>
      <c r="M13" s="490"/>
      <c r="N13" s="491"/>
      <c r="O13" s="489" t="s">
        <v>267</v>
      </c>
      <c r="P13" s="490"/>
      <c r="Q13" s="491"/>
      <c r="R13" s="489" t="s">
        <v>288</v>
      </c>
      <c r="S13" s="490"/>
      <c r="T13" s="491"/>
      <c r="U13" s="109"/>
      <c r="V13" s="110"/>
      <c r="W13" s="171"/>
      <c r="X13" s="25"/>
    </row>
    <row r="14" spans="1:28" s="172" customFormat="1" ht="17.25" customHeight="1" x14ac:dyDescent="0.2">
      <c r="A14" s="255"/>
      <c r="B14" s="256"/>
      <c r="C14" s="255"/>
      <c r="D14" s="256"/>
      <c r="E14" s="257" t="s">
        <v>272</v>
      </c>
      <c r="F14" s="283">
        <f>F106</f>
        <v>0</v>
      </c>
      <c r="G14" s="417">
        <f t="shared" ref="G14:T14" si="0">G106</f>
        <v>0</v>
      </c>
      <c r="H14" s="275">
        <f t="shared" si="0"/>
        <v>104</v>
      </c>
      <c r="I14" s="283">
        <f t="shared" si="0"/>
        <v>0</v>
      </c>
      <c r="J14" s="417">
        <f t="shared" si="0"/>
        <v>0</v>
      </c>
      <c r="K14" s="275">
        <f>K106</f>
        <v>104</v>
      </c>
      <c r="L14" s="283">
        <f>L106</f>
        <v>0</v>
      </c>
      <c r="M14" s="417">
        <f>M106</f>
        <v>0</v>
      </c>
      <c r="N14" s="275">
        <f>N106</f>
        <v>104</v>
      </c>
      <c r="O14" s="283">
        <f t="shared" si="0"/>
        <v>0</v>
      </c>
      <c r="P14" s="417">
        <f t="shared" si="0"/>
        <v>0</v>
      </c>
      <c r="Q14" s="275">
        <f t="shared" si="0"/>
        <v>104</v>
      </c>
      <c r="R14" s="283">
        <f t="shared" si="0"/>
        <v>0</v>
      </c>
      <c r="S14" s="417">
        <f t="shared" si="0"/>
        <v>0</v>
      </c>
      <c r="T14" s="275">
        <f t="shared" si="0"/>
        <v>104</v>
      </c>
      <c r="U14" s="257"/>
      <c r="V14" s="257"/>
      <c r="W14" s="257"/>
      <c r="X14" s="25"/>
    </row>
    <row r="15" spans="1:28" ht="39.950000000000003" customHeight="1" x14ac:dyDescent="0.2">
      <c r="A15" s="173" t="s">
        <v>397</v>
      </c>
      <c r="B15" s="174"/>
      <c r="C15" s="173"/>
      <c r="D15" s="175" t="s">
        <v>134</v>
      </c>
      <c r="E15" s="240" t="s">
        <v>273</v>
      </c>
      <c r="F15" s="284">
        <f t="shared" ref="F15:T15" si="1">SUM(F17:F37)</f>
        <v>0</v>
      </c>
      <c r="G15" s="418">
        <f t="shared" si="1"/>
        <v>0</v>
      </c>
      <c r="H15" s="276">
        <f t="shared" si="1"/>
        <v>22</v>
      </c>
      <c r="I15" s="284">
        <f t="shared" si="1"/>
        <v>0</v>
      </c>
      <c r="J15" s="418">
        <f t="shared" si="1"/>
        <v>0</v>
      </c>
      <c r="K15" s="276">
        <f t="shared" si="1"/>
        <v>22</v>
      </c>
      <c r="L15" s="284">
        <f t="shared" si="1"/>
        <v>0</v>
      </c>
      <c r="M15" s="418">
        <f t="shared" si="1"/>
        <v>0</v>
      </c>
      <c r="N15" s="276">
        <f t="shared" si="1"/>
        <v>22</v>
      </c>
      <c r="O15" s="284">
        <f t="shared" si="1"/>
        <v>0</v>
      </c>
      <c r="P15" s="418">
        <f t="shared" si="1"/>
        <v>0</v>
      </c>
      <c r="Q15" s="276">
        <f t="shared" si="1"/>
        <v>22</v>
      </c>
      <c r="R15" s="284">
        <f t="shared" si="1"/>
        <v>0</v>
      </c>
      <c r="S15" s="418">
        <f t="shared" si="1"/>
        <v>0</v>
      </c>
      <c r="T15" s="276">
        <f t="shared" si="1"/>
        <v>22</v>
      </c>
      <c r="U15" s="294"/>
      <c r="V15" s="498" t="s">
        <v>205</v>
      </c>
      <c r="W15" s="499"/>
      <c r="X15" s="25"/>
    </row>
    <row r="16" spans="1:28" s="4" customFormat="1" ht="57.75" x14ac:dyDescent="0.2">
      <c r="A16" s="176" t="s">
        <v>358</v>
      </c>
      <c r="B16" s="176" t="s">
        <v>142</v>
      </c>
      <c r="C16" s="176" t="s">
        <v>333</v>
      </c>
      <c r="D16" s="177" t="s">
        <v>3</v>
      </c>
      <c r="E16" s="241" t="s">
        <v>306</v>
      </c>
      <c r="F16" s="285" t="s">
        <v>0</v>
      </c>
      <c r="G16" s="419" t="s">
        <v>12</v>
      </c>
      <c r="H16" s="277" t="s">
        <v>1</v>
      </c>
      <c r="I16" s="285" t="s">
        <v>0</v>
      </c>
      <c r="J16" s="419" t="s">
        <v>12</v>
      </c>
      <c r="K16" s="277" t="s">
        <v>1</v>
      </c>
      <c r="L16" s="285" t="s">
        <v>0</v>
      </c>
      <c r="M16" s="419" t="s">
        <v>12</v>
      </c>
      <c r="N16" s="277" t="s">
        <v>1</v>
      </c>
      <c r="O16" s="285" t="s">
        <v>0</v>
      </c>
      <c r="P16" s="419" t="s">
        <v>12</v>
      </c>
      <c r="Q16" s="277" t="s">
        <v>1</v>
      </c>
      <c r="R16" s="285" t="s">
        <v>0</v>
      </c>
      <c r="S16" s="419" t="s">
        <v>12</v>
      </c>
      <c r="T16" s="277" t="s">
        <v>1</v>
      </c>
      <c r="U16" s="295" t="s">
        <v>308</v>
      </c>
      <c r="V16" s="179" t="s">
        <v>268</v>
      </c>
      <c r="W16" s="262" t="s">
        <v>114</v>
      </c>
      <c r="X16" s="181"/>
    </row>
    <row r="17" spans="1:24" s="183" customFormat="1" ht="15.75" x14ac:dyDescent="0.2">
      <c r="A17" s="178">
        <v>1</v>
      </c>
      <c r="B17" s="178" t="s">
        <v>209</v>
      </c>
      <c r="C17" s="178"/>
      <c r="D17" s="182" t="s">
        <v>206</v>
      </c>
      <c r="E17" s="242" t="s">
        <v>360</v>
      </c>
      <c r="F17" s="305"/>
      <c r="G17" s="420"/>
      <c r="H17" s="306">
        <f>$A17-F17-G17</f>
        <v>1</v>
      </c>
      <c r="I17" s="305"/>
      <c r="J17" s="420"/>
      <c r="K17" s="306">
        <f>$A17-I17-J17</f>
        <v>1</v>
      </c>
      <c r="L17" s="305"/>
      <c r="M17" s="420"/>
      <c r="N17" s="306">
        <f>$A17-L17-M17</f>
        <v>1</v>
      </c>
      <c r="O17" s="305"/>
      <c r="P17" s="420"/>
      <c r="Q17" s="306">
        <f>$A17-O17-P17</f>
        <v>1</v>
      </c>
      <c r="R17" s="305"/>
      <c r="S17" s="420"/>
      <c r="T17" s="306">
        <f>$A17-R17-S17</f>
        <v>1</v>
      </c>
      <c r="U17" s="339"/>
      <c r="V17" s="205" t="s">
        <v>7</v>
      </c>
      <c r="W17" s="231">
        <f t="shared" ref="W17:W37" si="2">INDEX($S$1:$V$8, MATCH(V17,$S$1:$S$8,), MATCH("Initials",$S$1:$V$1,))</f>
        <v>0</v>
      </c>
      <c r="X17" s="25"/>
    </row>
    <row r="18" spans="1:24" s="183" customFormat="1" ht="25.5" x14ac:dyDescent="0.2">
      <c r="A18" s="178">
        <v>1</v>
      </c>
      <c r="B18" s="178" t="s">
        <v>210</v>
      </c>
      <c r="C18" s="178"/>
      <c r="D18" s="184" t="s">
        <v>154</v>
      </c>
      <c r="E18" s="242" t="s">
        <v>359</v>
      </c>
      <c r="F18" s="305"/>
      <c r="G18" s="420"/>
      <c r="H18" s="306">
        <f t="shared" ref="H18:H36" si="3">$A18-F18-G18</f>
        <v>1</v>
      </c>
      <c r="I18" s="305"/>
      <c r="J18" s="420"/>
      <c r="K18" s="306">
        <f t="shared" ref="K18:K36" si="4">$A18-I18-J18</f>
        <v>1</v>
      </c>
      <c r="L18" s="305"/>
      <c r="M18" s="420"/>
      <c r="N18" s="306">
        <f t="shared" ref="N18:N36" si="5">$A18-L18-M18</f>
        <v>1</v>
      </c>
      <c r="O18" s="305"/>
      <c r="P18" s="420"/>
      <c r="Q18" s="306">
        <f t="shared" ref="Q18:Q36" si="6">$A18-O18-P18</f>
        <v>1</v>
      </c>
      <c r="R18" s="305"/>
      <c r="S18" s="420"/>
      <c r="T18" s="306">
        <f t="shared" ref="T18:T36" si="7">$A18-R18-S18</f>
        <v>1</v>
      </c>
      <c r="U18" s="339"/>
      <c r="V18" s="205" t="s">
        <v>7</v>
      </c>
      <c r="W18" s="231">
        <f t="shared" si="2"/>
        <v>0</v>
      </c>
      <c r="X18" s="25"/>
    </row>
    <row r="19" spans="1:24" s="183" customFormat="1" ht="25.5" x14ac:dyDescent="0.2">
      <c r="A19" s="178">
        <v>1</v>
      </c>
      <c r="B19" s="178" t="s">
        <v>211</v>
      </c>
      <c r="C19" s="178"/>
      <c r="D19" s="182" t="s">
        <v>207</v>
      </c>
      <c r="E19" s="242" t="s">
        <v>360</v>
      </c>
      <c r="F19" s="305"/>
      <c r="G19" s="420"/>
      <c r="H19" s="306">
        <f t="shared" si="3"/>
        <v>1</v>
      </c>
      <c r="I19" s="305"/>
      <c r="J19" s="420"/>
      <c r="K19" s="306">
        <f t="shared" si="4"/>
        <v>1</v>
      </c>
      <c r="L19" s="305"/>
      <c r="M19" s="420"/>
      <c r="N19" s="306">
        <f t="shared" si="5"/>
        <v>1</v>
      </c>
      <c r="O19" s="305"/>
      <c r="P19" s="420"/>
      <c r="Q19" s="306">
        <f t="shared" si="6"/>
        <v>1</v>
      </c>
      <c r="R19" s="305"/>
      <c r="S19" s="420"/>
      <c r="T19" s="306">
        <f t="shared" si="7"/>
        <v>1</v>
      </c>
      <c r="U19" s="293"/>
      <c r="V19" s="205" t="s">
        <v>7</v>
      </c>
      <c r="W19" s="231">
        <f t="shared" si="2"/>
        <v>0</v>
      </c>
      <c r="X19" s="25"/>
    </row>
    <row r="20" spans="1:24" s="183" customFormat="1" ht="25.5" x14ac:dyDescent="0.2">
      <c r="A20" s="178">
        <v>1</v>
      </c>
      <c r="B20" s="178" t="s">
        <v>212</v>
      </c>
      <c r="C20" s="178"/>
      <c r="D20" s="182" t="s">
        <v>208</v>
      </c>
      <c r="E20" s="242" t="s">
        <v>359</v>
      </c>
      <c r="F20" s="305"/>
      <c r="G20" s="420"/>
      <c r="H20" s="306">
        <f t="shared" si="3"/>
        <v>1</v>
      </c>
      <c r="I20" s="305"/>
      <c r="J20" s="420"/>
      <c r="K20" s="306">
        <f t="shared" si="4"/>
        <v>1</v>
      </c>
      <c r="L20" s="305"/>
      <c r="M20" s="420"/>
      <c r="N20" s="306">
        <f t="shared" si="5"/>
        <v>1</v>
      </c>
      <c r="O20" s="305"/>
      <c r="P20" s="420"/>
      <c r="Q20" s="306">
        <f t="shared" si="6"/>
        <v>1</v>
      </c>
      <c r="R20" s="305"/>
      <c r="S20" s="420"/>
      <c r="T20" s="306">
        <f t="shared" si="7"/>
        <v>1</v>
      </c>
      <c r="U20" s="293"/>
      <c r="V20" s="205" t="s">
        <v>7</v>
      </c>
      <c r="W20" s="231">
        <f t="shared" si="2"/>
        <v>0</v>
      </c>
      <c r="X20" s="25"/>
    </row>
    <row r="21" spans="1:24" s="183" customFormat="1" ht="15.75" x14ac:dyDescent="0.2">
      <c r="A21" s="178">
        <v>1</v>
      </c>
      <c r="B21" s="178" t="s">
        <v>213</v>
      </c>
      <c r="C21" s="178"/>
      <c r="D21" s="182" t="s">
        <v>155</v>
      </c>
      <c r="E21" s="242" t="s">
        <v>2</v>
      </c>
      <c r="F21" s="305"/>
      <c r="G21" s="420"/>
      <c r="H21" s="306">
        <f t="shared" si="3"/>
        <v>1</v>
      </c>
      <c r="I21" s="305"/>
      <c r="J21" s="420"/>
      <c r="K21" s="306">
        <f t="shared" si="4"/>
        <v>1</v>
      </c>
      <c r="L21" s="305"/>
      <c r="M21" s="420"/>
      <c r="N21" s="306">
        <f t="shared" si="5"/>
        <v>1</v>
      </c>
      <c r="O21" s="305"/>
      <c r="P21" s="420"/>
      <c r="Q21" s="306">
        <f t="shared" si="6"/>
        <v>1</v>
      </c>
      <c r="R21" s="305"/>
      <c r="S21" s="420"/>
      <c r="T21" s="306">
        <f t="shared" si="7"/>
        <v>1</v>
      </c>
      <c r="U21" s="293"/>
      <c r="V21" s="205" t="s">
        <v>11</v>
      </c>
      <c r="W21" s="231">
        <f t="shared" si="2"/>
        <v>0</v>
      </c>
      <c r="X21" s="25"/>
    </row>
    <row r="22" spans="1:24" s="183" customFormat="1" ht="25.5" x14ac:dyDescent="0.2">
      <c r="A22" s="178">
        <v>1</v>
      </c>
      <c r="B22" s="178" t="s">
        <v>214</v>
      </c>
      <c r="C22" s="178"/>
      <c r="D22" s="182" t="s">
        <v>156</v>
      </c>
      <c r="E22" s="242" t="s">
        <v>359</v>
      </c>
      <c r="F22" s="305"/>
      <c r="G22" s="420"/>
      <c r="H22" s="306">
        <f t="shared" si="3"/>
        <v>1</v>
      </c>
      <c r="I22" s="305"/>
      <c r="J22" s="420"/>
      <c r="K22" s="306">
        <f t="shared" si="4"/>
        <v>1</v>
      </c>
      <c r="L22" s="305"/>
      <c r="M22" s="420"/>
      <c r="N22" s="306">
        <f t="shared" si="5"/>
        <v>1</v>
      </c>
      <c r="O22" s="305"/>
      <c r="P22" s="420"/>
      <c r="Q22" s="306">
        <f t="shared" si="6"/>
        <v>1</v>
      </c>
      <c r="R22" s="305"/>
      <c r="S22" s="420"/>
      <c r="T22" s="306">
        <f t="shared" si="7"/>
        <v>1</v>
      </c>
      <c r="U22" s="339"/>
      <c r="V22" s="205" t="s">
        <v>199</v>
      </c>
      <c r="W22" s="231">
        <f t="shared" si="2"/>
        <v>0</v>
      </c>
      <c r="X22" s="25"/>
    </row>
    <row r="23" spans="1:24" s="183" customFormat="1" ht="15.75" x14ac:dyDescent="0.2">
      <c r="A23" s="178">
        <v>1</v>
      </c>
      <c r="B23" s="178" t="s">
        <v>215</v>
      </c>
      <c r="C23" s="178"/>
      <c r="D23" s="182" t="s">
        <v>157</v>
      </c>
      <c r="E23" s="242" t="s">
        <v>360</v>
      </c>
      <c r="F23" s="305"/>
      <c r="G23" s="420"/>
      <c r="H23" s="306">
        <f t="shared" si="3"/>
        <v>1</v>
      </c>
      <c r="I23" s="305"/>
      <c r="J23" s="420"/>
      <c r="K23" s="306">
        <f t="shared" si="4"/>
        <v>1</v>
      </c>
      <c r="L23" s="305"/>
      <c r="M23" s="420"/>
      <c r="N23" s="306">
        <f t="shared" si="5"/>
        <v>1</v>
      </c>
      <c r="O23" s="305"/>
      <c r="P23" s="420"/>
      <c r="Q23" s="306">
        <f t="shared" si="6"/>
        <v>1</v>
      </c>
      <c r="R23" s="305"/>
      <c r="S23" s="420"/>
      <c r="T23" s="306">
        <f t="shared" si="7"/>
        <v>1</v>
      </c>
      <c r="U23" s="293"/>
      <c r="V23" s="205" t="s">
        <v>7</v>
      </c>
      <c r="W23" s="231">
        <f t="shared" si="2"/>
        <v>0</v>
      </c>
      <c r="X23" s="25"/>
    </row>
    <row r="24" spans="1:24" s="183" customFormat="1" ht="25.5" x14ac:dyDescent="0.2">
      <c r="A24" s="178">
        <v>1</v>
      </c>
      <c r="B24" s="178" t="s">
        <v>216</v>
      </c>
      <c r="C24" s="178"/>
      <c r="D24" s="182" t="s">
        <v>158</v>
      </c>
      <c r="E24" s="242" t="s">
        <v>360</v>
      </c>
      <c r="F24" s="305"/>
      <c r="G24" s="420"/>
      <c r="H24" s="306">
        <f t="shared" si="3"/>
        <v>1</v>
      </c>
      <c r="I24" s="305"/>
      <c r="J24" s="420"/>
      <c r="K24" s="306">
        <f t="shared" si="4"/>
        <v>1</v>
      </c>
      <c r="L24" s="305"/>
      <c r="M24" s="420"/>
      <c r="N24" s="306">
        <f t="shared" si="5"/>
        <v>1</v>
      </c>
      <c r="O24" s="305"/>
      <c r="P24" s="420"/>
      <c r="Q24" s="306">
        <f t="shared" si="6"/>
        <v>1</v>
      </c>
      <c r="R24" s="305"/>
      <c r="S24" s="420"/>
      <c r="T24" s="306">
        <f t="shared" si="7"/>
        <v>1</v>
      </c>
      <c r="U24" s="293"/>
      <c r="V24" s="205" t="s">
        <v>199</v>
      </c>
      <c r="W24" s="231">
        <f t="shared" si="2"/>
        <v>0</v>
      </c>
      <c r="X24" s="25"/>
    </row>
    <row r="25" spans="1:24" s="183" customFormat="1" ht="25.5" x14ac:dyDescent="0.2">
      <c r="A25" s="178">
        <v>1</v>
      </c>
      <c r="B25" s="178" t="s">
        <v>217</v>
      </c>
      <c r="C25" s="178"/>
      <c r="D25" s="182" t="s">
        <v>159</v>
      </c>
      <c r="E25" s="242" t="s">
        <v>360</v>
      </c>
      <c r="F25" s="305"/>
      <c r="G25" s="420"/>
      <c r="H25" s="306">
        <f t="shared" si="3"/>
        <v>1</v>
      </c>
      <c r="I25" s="305"/>
      <c r="J25" s="420"/>
      <c r="K25" s="306">
        <f t="shared" si="4"/>
        <v>1</v>
      </c>
      <c r="L25" s="305"/>
      <c r="M25" s="420"/>
      <c r="N25" s="306">
        <f t="shared" si="5"/>
        <v>1</v>
      </c>
      <c r="O25" s="305"/>
      <c r="P25" s="420"/>
      <c r="Q25" s="306">
        <f t="shared" si="6"/>
        <v>1</v>
      </c>
      <c r="R25" s="305"/>
      <c r="S25" s="420"/>
      <c r="T25" s="306">
        <f t="shared" si="7"/>
        <v>1</v>
      </c>
      <c r="U25" s="293"/>
      <c r="V25" s="205" t="s">
        <v>199</v>
      </c>
      <c r="W25" s="231">
        <f t="shared" si="2"/>
        <v>0</v>
      </c>
      <c r="X25" s="25"/>
    </row>
    <row r="26" spans="1:24" s="183" customFormat="1" ht="25.5" x14ac:dyDescent="0.2">
      <c r="A26" s="178">
        <v>1</v>
      </c>
      <c r="B26" s="178" t="s">
        <v>218</v>
      </c>
      <c r="C26" s="178"/>
      <c r="D26" s="182" t="s">
        <v>160</v>
      </c>
      <c r="E26" s="242" t="s">
        <v>360</v>
      </c>
      <c r="F26" s="305"/>
      <c r="G26" s="420"/>
      <c r="H26" s="306">
        <f t="shared" si="3"/>
        <v>1</v>
      </c>
      <c r="I26" s="305"/>
      <c r="J26" s="420"/>
      <c r="K26" s="306">
        <f t="shared" si="4"/>
        <v>1</v>
      </c>
      <c r="L26" s="305"/>
      <c r="M26" s="420"/>
      <c r="N26" s="306">
        <f t="shared" si="5"/>
        <v>1</v>
      </c>
      <c r="O26" s="305"/>
      <c r="P26" s="420"/>
      <c r="Q26" s="306">
        <f t="shared" si="6"/>
        <v>1</v>
      </c>
      <c r="R26" s="305"/>
      <c r="S26" s="420"/>
      <c r="T26" s="306">
        <f t="shared" si="7"/>
        <v>1</v>
      </c>
      <c r="U26" s="293"/>
      <c r="V26" s="205" t="s">
        <v>199</v>
      </c>
      <c r="W26" s="231">
        <f t="shared" si="2"/>
        <v>0</v>
      </c>
      <c r="X26" s="25"/>
    </row>
    <row r="27" spans="1:24" s="183" customFormat="1" ht="15.75" x14ac:dyDescent="0.2">
      <c r="A27" s="178">
        <v>1</v>
      </c>
      <c r="B27" s="178" t="s">
        <v>219</v>
      </c>
      <c r="C27" s="178"/>
      <c r="D27" s="182" t="s">
        <v>161</v>
      </c>
      <c r="E27" s="242" t="s">
        <v>360</v>
      </c>
      <c r="F27" s="305"/>
      <c r="G27" s="420"/>
      <c r="H27" s="306">
        <f t="shared" si="3"/>
        <v>1</v>
      </c>
      <c r="I27" s="305"/>
      <c r="J27" s="420"/>
      <c r="K27" s="306">
        <f t="shared" si="4"/>
        <v>1</v>
      </c>
      <c r="L27" s="305"/>
      <c r="M27" s="420"/>
      <c r="N27" s="306">
        <f t="shared" si="5"/>
        <v>1</v>
      </c>
      <c r="O27" s="305"/>
      <c r="P27" s="420"/>
      <c r="Q27" s="306">
        <f t="shared" si="6"/>
        <v>1</v>
      </c>
      <c r="R27" s="305"/>
      <c r="S27" s="420"/>
      <c r="T27" s="306">
        <f t="shared" si="7"/>
        <v>1</v>
      </c>
      <c r="U27" s="293"/>
      <c r="V27" s="261" t="s">
        <v>119</v>
      </c>
      <c r="W27" s="231">
        <f t="shared" si="2"/>
        <v>0</v>
      </c>
      <c r="X27" s="25"/>
    </row>
    <row r="28" spans="1:24" s="183" customFormat="1" ht="15.75" x14ac:dyDescent="0.2">
      <c r="A28" s="178">
        <v>1</v>
      </c>
      <c r="B28" s="178" t="s">
        <v>220</v>
      </c>
      <c r="C28" s="178"/>
      <c r="D28" s="182" t="s">
        <v>162</v>
      </c>
      <c r="E28" s="242" t="s">
        <v>2</v>
      </c>
      <c r="F28" s="305"/>
      <c r="G28" s="420"/>
      <c r="H28" s="306">
        <f t="shared" si="3"/>
        <v>1</v>
      </c>
      <c r="I28" s="305"/>
      <c r="J28" s="420"/>
      <c r="K28" s="306">
        <f t="shared" si="4"/>
        <v>1</v>
      </c>
      <c r="L28" s="305"/>
      <c r="M28" s="420"/>
      <c r="N28" s="306">
        <f t="shared" si="5"/>
        <v>1</v>
      </c>
      <c r="O28" s="305"/>
      <c r="P28" s="420"/>
      <c r="Q28" s="306">
        <f t="shared" si="6"/>
        <v>1</v>
      </c>
      <c r="R28" s="305"/>
      <c r="S28" s="420"/>
      <c r="T28" s="306">
        <f t="shared" si="7"/>
        <v>1</v>
      </c>
      <c r="U28" s="293"/>
      <c r="V28" s="261" t="s">
        <v>119</v>
      </c>
      <c r="W28" s="231">
        <f t="shared" si="2"/>
        <v>0</v>
      </c>
      <c r="X28" s="25"/>
    </row>
    <row r="29" spans="1:24" s="183" customFormat="1" ht="15.75" x14ac:dyDescent="0.2">
      <c r="A29" s="178">
        <v>1</v>
      </c>
      <c r="B29" s="178" t="s">
        <v>127</v>
      </c>
      <c r="C29" s="178"/>
      <c r="D29" s="182" t="s">
        <v>163</v>
      </c>
      <c r="E29" s="242" t="s">
        <v>359</v>
      </c>
      <c r="F29" s="305"/>
      <c r="G29" s="420"/>
      <c r="H29" s="306">
        <f t="shared" si="3"/>
        <v>1</v>
      </c>
      <c r="I29" s="305"/>
      <c r="J29" s="420"/>
      <c r="K29" s="306">
        <f t="shared" si="4"/>
        <v>1</v>
      </c>
      <c r="L29" s="305"/>
      <c r="M29" s="420"/>
      <c r="N29" s="306">
        <f t="shared" si="5"/>
        <v>1</v>
      </c>
      <c r="O29" s="305"/>
      <c r="P29" s="420"/>
      <c r="Q29" s="306">
        <f t="shared" si="6"/>
        <v>1</v>
      </c>
      <c r="R29" s="305"/>
      <c r="S29" s="420"/>
      <c r="T29" s="306">
        <f t="shared" si="7"/>
        <v>1</v>
      </c>
      <c r="U29" s="293"/>
      <c r="V29" s="205" t="s">
        <v>199</v>
      </c>
      <c r="W29" s="231">
        <f t="shared" si="2"/>
        <v>0</v>
      </c>
      <c r="X29" s="25"/>
    </row>
    <row r="30" spans="1:24" s="183" customFormat="1" ht="15.75" x14ac:dyDescent="0.2">
      <c r="A30" s="178">
        <v>1</v>
      </c>
      <c r="B30" s="178" t="s">
        <v>398</v>
      </c>
      <c r="C30" s="178"/>
      <c r="D30" s="182" t="s">
        <v>164</v>
      </c>
      <c r="E30" s="242" t="s">
        <v>360</v>
      </c>
      <c r="F30" s="305"/>
      <c r="G30" s="420"/>
      <c r="H30" s="306">
        <f t="shared" si="3"/>
        <v>1</v>
      </c>
      <c r="I30" s="305"/>
      <c r="J30" s="420"/>
      <c r="K30" s="306">
        <f t="shared" si="4"/>
        <v>1</v>
      </c>
      <c r="L30" s="305"/>
      <c r="M30" s="420"/>
      <c r="N30" s="306">
        <f t="shared" si="5"/>
        <v>1</v>
      </c>
      <c r="O30" s="305"/>
      <c r="P30" s="420"/>
      <c r="Q30" s="306">
        <f t="shared" si="6"/>
        <v>1</v>
      </c>
      <c r="R30" s="305"/>
      <c r="S30" s="420"/>
      <c r="T30" s="306">
        <f t="shared" si="7"/>
        <v>1</v>
      </c>
      <c r="U30" s="293"/>
      <c r="V30" s="205" t="s">
        <v>200</v>
      </c>
      <c r="W30" s="231">
        <f t="shared" si="2"/>
        <v>0</v>
      </c>
      <c r="X30" s="25"/>
    </row>
    <row r="31" spans="1:24" s="183" customFormat="1" ht="25.5" x14ac:dyDescent="0.2">
      <c r="A31" s="178">
        <v>1</v>
      </c>
      <c r="B31" s="178" t="s">
        <v>121</v>
      </c>
      <c r="C31" s="178"/>
      <c r="D31" s="182" t="s">
        <v>165</v>
      </c>
      <c r="E31" s="242" t="s">
        <v>359</v>
      </c>
      <c r="F31" s="305"/>
      <c r="G31" s="420"/>
      <c r="H31" s="306">
        <f t="shared" si="3"/>
        <v>1</v>
      </c>
      <c r="I31" s="305"/>
      <c r="J31" s="420"/>
      <c r="K31" s="306">
        <f t="shared" si="4"/>
        <v>1</v>
      </c>
      <c r="L31" s="305"/>
      <c r="M31" s="420"/>
      <c r="N31" s="306">
        <f t="shared" si="5"/>
        <v>1</v>
      </c>
      <c r="O31" s="305"/>
      <c r="P31" s="420"/>
      <c r="Q31" s="306">
        <f t="shared" si="6"/>
        <v>1</v>
      </c>
      <c r="R31" s="305"/>
      <c r="S31" s="420"/>
      <c r="T31" s="306">
        <f t="shared" si="7"/>
        <v>1</v>
      </c>
      <c r="U31" s="293"/>
      <c r="V31" s="205" t="s">
        <v>199</v>
      </c>
      <c r="W31" s="231">
        <f t="shared" si="2"/>
        <v>0</v>
      </c>
      <c r="X31" s="25"/>
    </row>
    <row r="32" spans="1:24" s="183" customFormat="1" ht="25.5" x14ac:dyDescent="0.2">
      <c r="A32" s="178">
        <v>2</v>
      </c>
      <c r="B32" s="178" t="s">
        <v>221</v>
      </c>
      <c r="C32" s="178"/>
      <c r="D32" s="182" t="s">
        <v>166</v>
      </c>
      <c r="E32" s="242" t="s">
        <v>360</v>
      </c>
      <c r="F32" s="484"/>
      <c r="G32" s="485"/>
      <c r="H32" s="306">
        <f t="shared" si="3"/>
        <v>2</v>
      </c>
      <c r="I32" s="484"/>
      <c r="J32" s="485"/>
      <c r="K32" s="306">
        <f t="shared" si="4"/>
        <v>2</v>
      </c>
      <c r="L32" s="484"/>
      <c r="M32" s="485"/>
      <c r="N32" s="306">
        <f t="shared" si="5"/>
        <v>2</v>
      </c>
      <c r="O32" s="484"/>
      <c r="P32" s="485"/>
      <c r="Q32" s="306">
        <f t="shared" si="6"/>
        <v>2</v>
      </c>
      <c r="R32" s="484"/>
      <c r="S32" s="485"/>
      <c r="T32" s="306">
        <f t="shared" si="7"/>
        <v>2</v>
      </c>
      <c r="U32" s="293"/>
      <c r="V32" s="205" t="s">
        <v>199</v>
      </c>
      <c r="W32" s="231">
        <f t="shared" si="2"/>
        <v>0</v>
      </c>
      <c r="X32" s="25"/>
    </row>
    <row r="33" spans="1:257" s="183" customFormat="1" ht="25.5" x14ac:dyDescent="0.2">
      <c r="A33" s="178">
        <v>1</v>
      </c>
      <c r="B33" s="178" t="s">
        <v>222</v>
      </c>
      <c r="C33" s="178"/>
      <c r="D33" s="182" t="s">
        <v>167</v>
      </c>
      <c r="E33" s="242" t="s">
        <v>359</v>
      </c>
      <c r="F33" s="305"/>
      <c r="G33" s="420"/>
      <c r="H33" s="306">
        <f t="shared" si="3"/>
        <v>1</v>
      </c>
      <c r="I33" s="305"/>
      <c r="J33" s="420"/>
      <c r="K33" s="306">
        <f t="shared" si="4"/>
        <v>1</v>
      </c>
      <c r="L33" s="305"/>
      <c r="M33" s="420"/>
      <c r="N33" s="306">
        <f t="shared" si="5"/>
        <v>1</v>
      </c>
      <c r="O33" s="305"/>
      <c r="P33" s="420"/>
      <c r="Q33" s="306">
        <f t="shared" si="6"/>
        <v>1</v>
      </c>
      <c r="R33" s="305"/>
      <c r="S33" s="420"/>
      <c r="T33" s="306">
        <f t="shared" si="7"/>
        <v>1</v>
      </c>
      <c r="U33" s="293"/>
      <c r="V33" s="205" t="s">
        <v>199</v>
      </c>
      <c r="W33" s="231">
        <f t="shared" si="2"/>
        <v>0</v>
      </c>
      <c r="X33" s="25"/>
    </row>
    <row r="34" spans="1:257" s="183" customFormat="1" ht="15.75" x14ac:dyDescent="0.2">
      <c r="A34" s="178">
        <v>1</v>
      </c>
      <c r="B34" s="178" t="s">
        <v>223</v>
      </c>
      <c r="C34" s="178"/>
      <c r="D34" s="182" t="s">
        <v>168</v>
      </c>
      <c r="E34" s="242" t="s">
        <v>2</v>
      </c>
      <c r="F34" s="305"/>
      <c r="G34" s="420"/>
      <c r="H34" s="306">
        <f t="shared" si="3"/>
        <v>1</v>
      </c>
      <c r="I34" s="305"/>
      <c r="J34" s="420"/>
      <c r="K34" s="306">
        <f t="shared" si="4"/>
        <v>1</v>
      </c>
      <c r="L34" s="305"/>
      <c r="M34" s="420"/>
      <c r="N34" s="306">
        <f t="shared" si="5"/>
        <v>1</v>
      </c>
      <c r="O34" s="305"/>
      <c r="P34" s="420"/>
      <c r="Q34" s="306">
        <f t="shared" si="6"/>
        <v>1</v>
      </c>
      <c r="R34" s="305"/>
      <c r="S34" s="420"/>
      <c r="T34" s="306">
        <f t="shared" si="7"/>
        <v>1</v>
      </c>
      <c r="U34" s="293"/>
      <c r="V34" s="205" t="s">
        <v>199</v>
      </c>
      <c r="W34" s="231">
        <f t="shared" si="2"/>
        <v>0</v>
      </c>
      <c r="X34" s="25"/>
    </row>
    <row r="35" spans="1:257" s="183" customFormat="1" ht="25.5" x14ac:dyDescent="0.2">
      <c r="A35" s="178">
        <v>1</v>
      </c>
      <c r="B35" s="178" t="s">
        <v>224</v>
      </c>
      <c r="C35" s="178"/>
      <c r="D35" s="233" t="s">
        <v>471</v>
      </c>
      <c r="E35" s="242" t="s">
        <v>360</v>
      </c>
      <c r="F35" s="305"/>
      <c r="G35" s="420"/>
      <c r="H35" s="306">
        <f t="shared" si="3"/>
        <v>1</v>
      </c>
      <c r="I35" s="305"/>
      <c r="J35" s="420"/>
      <c r="K35" s="306">
        <f t="shared" si="4"/>
        <v>1</v>
      </c>
      <c r="L35" s="305"/>
      <c r="M35" s="420"/>
      <c r="N35" s="306">
        <f t="shared" si="5"/>
        <v>1</v>
      </c>
      <c r="O35" s="305"/>
      <c r="P35" s="420"/>
      <c r="Q35" s="306">
        <f t="shared" si="6"/>
        <v>1</v>
      </c>
      <c r="R35" s="305"/>
      <c r="S35" s="420"/>
      <c r="T35" s="306">
        <f t="shared" si="7"/>
        <v>1</v>
      </c>
      <c r="U35" s="293"/>
      <c r="V35" s="205" t="s">
        <v>198</v>
      </c>
      <c r="W35" s="231">
        <f t="shared" si="2"/>
        <v>0</v>
      </c>
      <c r="X35" s="25"/>
    </row>
    <row r="36" spans="1:257" s="183" customFormat="1" ht="25.5" x14ac:dyDescent="0.2">
      <c r="A36" s="178">
        <v>1</v>
      </c>
      <c r="B36" s="178" t="s">
        <v>122</v>
      </c>
      <c r="C36" s="178"/>
      <c r="D36" s="182" t="s">
        <v>169</v>
      </c>
      <c r="E36" s="242" t="s">
        <v>359</v>
      </c>
      <c r="F36" s="305"/>
      <c r="G36" s="420"/>
      <c r="H36" s="306">
        <f t="shared" si="3"/>
        <v>1</v>
      </c>
      <c r="I36" s="305"/>
      <c r="J36" s="420"/>
      <c r="K36" s="306">
        <f t="shared" si="4"/>
        <v>1</v>
      </c>
      <c r="L36" s="305"/>
      <c r="M36" s="420"/>
      <c r="N36" s="306">
        <f t="shared" si="5"/>
        <v>1</v>
      </c>
      <c r="O36" s="305"/>
      <c r="P36" s="420"/>
      <c r="Q36" s="306">
        <f t="shared" si="6"/>
        <v>1</v>
      </c>
      <c r="R36" s="305"/>
      <c r="S36" s="420"/>
      <c r="T36" s="306">
        <f t="shared" si="7"/>
        <v>1</v>
      </c>
      <c r="U36" s="293"/>
      <c r="V36" s="205" t="s">
        <v>198</v>
      </c>
      <c r="W36" s="231">
        <f t="shared" si="2"/>
        <v>0</v>
      </c>
      <c r="X36" s="25"/>
    </row>
    <row r="37" spans="1:257" s="183" customFormat="1" ht="25.5" x14ac:dyDescent="0.2">
      <c r="A37" s="178">
        <v>1</v>
      </c>
      <c r="B37" s="178" t="s">
        <v>123</v>
      </c>
      <c r="C37" s="178"/>
      <c r="D37" s="182" t="s">
        <v>364</v>
      </c>
      <c r="E37" s="242" t="s">
        <v>359</v>
      </c>
      <c r="F37" s="305"/>
      <c r="G37" s="420"/>
      <c r="H37" s="306">
        <f t="shared" ref="H37" si="8">$A37-F37-G37</f>
        <v>1</v>
      </c>
      <c r="I37" s="305"/>
      <c r="J37" s="420"/>
      <c r="K37" s="306">
        <f t="shared" ref="K37" si="9">$A37-I37-J37</f>
        <v>1</v>
      </c>
      <c r="L37" s="305"/>
      <c r="M37" s="420"/>
      <c r="N37" s="306">
        <f t="shared" ref="N37" si="10">$A37-L37-M37</f>
        <v>1</v>
      </c>
      <c r="O37" s="305"/>
      <c r="P37" s="420"/>
      <c r="Q37" s="306">
        <f t="shared" ref="Q37" si="11">$A37-O37-P37</f>
        <v>1</v>
      </c>
      <c r="R37" s="305"/>
      <c r="S37" s="420"/>
      <c r="T37" s="306">
        <f t="shared" ref="T37" si="12">$A37-R37-S37</f>
        <v>1</v>
      </c>
      <c r="U37" s="293"/>
      <c r="V37" s="205" t="s">
        <v>198</v>
      </c>
      <c r="W37" s="231">
        <f t="shared" si="2"/>
        <v>0</v>
      </c>
      <c r="X37" s="25"/>
    </row>
    <row r="38" spans="1:257" ht="39.950000000000003" customHeight="1" x14ac:dyDescent="0.2">
      <c r="A38" s="185" t="s">
        <v>170</v>
      </c>
      <c r="B38" s="186"/>
      <c r="C38" s="185"/>
      <c r="D38" s="187" t="s">
        <v>135</v>
      </c>
      <c r="E38" s="243" t="s">
        <v>274</v>
      </c>
      <c r="F38" s="284">
        <f t="shared" ref="F38:S38" si="13">SUM(F40:F45)</f>
        <v>0</v>
      </c>
      <c r="G38" s="418">
        <f t="shared" si="13"/>
        <v>0</v>
      </c>
      <c r="H38" s="276">
        <f t="shared" si="13"/>
        <v>6</v>
      </c>
      <c r="I38" s="284">
        <f t="shared" si="13"/>
        <v>0</v>
      </c>
      <c r="J38" s="418">
        <f t="shared" si="13"/>
        <v>0</v>
      </c>
      <c r="K38" s="276">
        <f t="shared" ref="K38" si="14">SUM(K40:K45)</f>
        <v>6</v>
      </c>
      <c r="L38" s="284">
        <f>SUM(L40:L45)</f>
        <v>0</v>
      </c>
      <c r="M38" s="418">
        <f>SUM(M40:M45)</f>
        <v>0</v>
      </c>
      <c r="N38" s="276">
        <f t="shared" ref="N38" si="15">SUM(N40:N45)</f>
        <v>6</v>
      </c>
      <c r="O38" s="284">
        <f t="shared" si="13"/>
        <v>0</v>
      </c>
      <c r="P38" s="418">
        <f t="shared" si="13"/>
        <v>0</v>
      </c>
      <c r="Q38" s="276">
        <f t="shared" ref="Q38" si="16">SUM(Q40:Q45)</f>
        <v>6</v>
      </c>
      <c r="R38" s="284">
        <f t="shared" si="13"/>
        <v>0</v>
      </c>
      <c r="S38" s="418">
        <f t="shared" si="13"/>
        <v>0</v>
      </c>
      <c r="T38" s="276">
        <f t="shared" ref="T38" si="17">SUM(T40:T45)</f>
        <v>6</v>
      </c>
      <c r="U38" s="296"/>
      <c r="V38" s="500" t="s">
        <v>205</v>
      </c>
      <c r="W38" s="501"/>
      <c r="X38" s="25"/>
    </row>
    <row r="39" spans="1:257" s="198" customFormat="1" ht="57.75" x14ac:dyDescent="0.2">
      <c r="A39" s="176" t="s">
        <v>358</v>
      </c>
      <c r="B39" s="176" t="s">
        <v>142</v>
      </c>
      <c r="C39" s="176" t="s">
        <v>333</v>
      </c>
      <c r="D39" s="177" t="s">
        <v>3</v>
      </c>
      <c r="E39" s="241" t="s">
        <v>306</v>
      </c>
      <c r="F39" s="285" t="s">
        <v>0</v>
      </c>
      <c r="G39" s="419" t="s">
        <v>12</v>
      </c>
      <c r="H39" s="277" t="s">
        <v>1</v>
      </c>
      <c r="I39" s="285" t="s">
        <v>0</v>
      </c>
      <c r="J39" s="419" t="s">
        <v>12</v>
      </c>
      <c r="K39" s="277" t="s">
        <v>1</v>
      </c>
      <c r="L39" s="285" t="s">
        <v>0</v>
      </c>
      <c r="M39" s="419" t="s">
        <v>12</v>
      </c>
      <c r="N39" s="277" t="s">
        <v>1</v>
      </c>
      <c r="O39" s="285" t="s">
        <v>0</v>
      </c>
      <c r="P39" s="419" t="s">
        <v>12</v>
      </c>
      <c r="Q39" s="277" t="s">
        <v>1</v>
      </c>
      <c r="R39" s="285" t="s">
        <v>0</v>
      </c>
      <c r="S39" s="419" t="s">
        <v>12</v>
      </c>
      <c r="T39" s="277" t="s">
        <v>1</v>
      </c>
      <c r="U39" s="295" t="s">
        <v>308</v>
      </c>
      <c r="V39" s="179" t="s">
        <v>268</v>
      </c>
      <c r="W39" s="180" t="s">
        <v>114</v>
      </c>
      <c r="X39" s="25"/>
      <c r="Y39" s="190"/>
      <c r="Z39" s="191"/>
      <c r="AA39" s="189"/>
      <c r="AB39" s="189"/>
      <c r="AC39" s="192"/>
      <c r="AD39" s="193"/>
      <c r="AE39" s="194"/>
      <c r="AF39" s="195"/>
      <c r="AG39" s="194"/>
      <c r="AH39" s="196"/>
      <c r="AI39" s="197"/>
      <c r="AJ39" s="194"/>
      <c r="AK39" s="195"/>
      <c r="AL39" s="194"/>
      <c r="AM39" s="188"/>
      <c r="AN39" s="189"/>
      <c r="AO39" s="190"/>
      <c r="AP39" s="191"/>
      <c r="AQ39" s="189"/>
      <c r="AR39" s="189"/>
      <c r="AS39" s="192"/>
      <c r="AT39" s="193"/>
      <c r="AU39" s="194"/>
      <c r="AV39" s="195"/>
      <c r="AW39" s="194"/>
      <c r="AX39" s="196"/>
      <c r="AY39" s="197"/>
      <c r="AZ39" s="194"/>
      <c r="BA39" s="195"/>
      <c r="BB39" s="194"/>
      <c r="BC39" s="188"/>
      <c r="BD39" s="189"/>
      <c r="BE39" s="190"/>
      <c r="BF39" s="191"/>
      <c r="BG39" s="189"/>
      <c r="BH39" s="189"/>
      <c r="BI39" s="192"/>
      <c r="BJ39" s="193"/>
      <c r="BK39" s="194"/>
      <c r="BL39" s="195"/>
      <c r="BM39" s="194"/>
      <c r="BN39" s="196"/>
      <c r="BO39" s="197"/>
      <c r="BP39" s="194"/>
      <c r="BQ39" s="195"/>
      <c r="BR39" s="194"/>
      <c r="BS39" s="188"/>
      <c r="BT39" s="189"/>
      <c r="BU39" s="190"/>
      <c r="BV39" s="191"/>
      <c r="BW39" s="189"/>
      <c r="BX39" s="189"/>
      <c r="BY39" s="192"/>
      <c r="BZ39" s="193"/>
      <c r="CA39" s="194"/>
      <c r="CB39" s="195"/>
      <c r="CC39" s="194"/>
      <c r="CD39" s="196"/>
      <c r="CE39" s="197"/>
      <c r="CF39" s="194"/>
      <c r="CG39" s="195"/>
      <c r="CH39" s="194"/>
      <c r="CI39" s="188"/>
      <c r="CJ39" s="189"/>
      <c r="CK39" s="190"/>
      <c r="CL39" s="191"/>
      <c r="CM39" s="189"/>
      <c r="CN39" s="189"/>
      <c r="CO39" s="192"/>
      <c r="CP39" s="193"/>
      <c r="CQ39" s="194"/>
      <c r="CR39" s="195"/>
      <c r="CS39" s="194"/>
      <c r="CT39" s="196"/>
      <c r="CU39" s="197"/>
      <c r="CV39" s="194"/>
      <c r="CW39" s="195"/>
      <c r="CX39" s="194"/>
      <c r="CY39" s="188"/>
      <c r="CZ39" s="189"/>
      <c r="DA39" s="190"/>
      <c r="DB39" s="191"/>
      <c r="DC39" s="189"/>
      <c r="DD39" s="189"/>
      <c r="DE39" s="192"/>
      <c r="DF39" s="193"/>
      <c r="DG39" s="194"/>
      <c r="DH39" s="195"/>
      <c r="DI39" s="194"/>
      <c r="DJ39" s="196"/>
      <c r="DK39" s="197"/>
      <c r="DL39" s="194"/>
      <c r="DM39" s="195"/>
      <c r="DN39" s="194"/>
      <c r="DO39" s="188"/>
      <c r="DP39" s="189"/>
      <c r="DQ39" s="190"/>
      <c r="DR39" s="191"/>
      <c r="DS39" s="189"/>
      <c r="DT39" s="189"/>
      <c r="DU39" s="192"/>
      <c r="DV39" s="193"/>
      <c r="DW39" s="194"/>
      <c r="DX39" s="195"/>
      <c r="DY39" s="194"/>
      <c r="DZ39" s="196"/>
      <c r="EA39" s="197"/>
      <c r="EB39" s="194"/>
      <c r="EC39" s="195"/>
      <c r="ED39" s="194"/>
      <c r="EE39" s="188"/>
      <c r="EF39" s="189"/>
      <c r="EG39" s="190"/>
      <c r="EH39" s="191"/>
      <c r="EI39" s="189"/>
      <c r="EJ39" s="189"/>
      <c r="EK39" s="192"/>
      <c r="EL39" s="193"/>
      <c r="EM39" s="194"/>
      <c r="EN39" s="195"/>
      <c r="EO39" s="194"/>
      <c r="EP39" s="196"/>
      <c r="EQ39" s="197"/>
      <c r="ER39" s="194"/>
      <c r="ES39" s="195"/>
      <c r="ET39" s="194"/>
      <c r="EU39" s="188"/>
      <c r="EV39" s="189"/>
      <c r="EW39" s="190"/>
      <c r="EX39" s="191"/>
      <c r="EY39" s="189"/>
      <c r="EZ39" s="189"/>
      <c r="FA39" s="192"/>
      <c r="FB39" s="193"/>
      <c r="FC39" s="194"/>
      <c r="FD39" s="195"/>
      <c r="FE39" s="194"/>
      <c r="FF39" s="196"/>
      <c r="FG39" s="197"/>
      <c r="FH39" s="194"/>
      <c r="FI39" s="195"/>
      <c r="FJ39" s="194"/>
      <c r="FK39" s="188"/>
      <c r="FL39" s="189"/>
      <c r="FM39" s="190"/>
      <c r="FN39" s="191"/>
      <c r="FO39" s="189"/>
      <c r="FP39" s="189"/>
      <c r="FQ39" s="192"/>
      <c r="FR39" s="193"/>
      <c r="FS39" s="194"/>
      <c r="FT39" s="195"/>
      <c r="FU39" s="194"/>
      <c r="FV39" s="196"/>
      <c r="FW39" s="197"/>
      <c r="FX39" s="194"/>
      <c r="FY39" s="195"/>
      <c r="FZ39" s="194"/>
      <c r="GA39" s="188"/>
      <c r="GB39" s="189"/>
      <c r="GC39" s="190"/>
      <c r="GD39" s="191"/>
      <c r="GE39" s="189"/>
      <c r="GF39" s="189"/>
      <c r="GG39" s="192"/>
      <c r="GH39" s="193"/>
      <c r="GI39" s="194"/>
      <c r="GJ39" s="195"/>
      <c r="GK39" s="194"/>
      <c r="GL39" s="196"/>
      <c r="GM39" s="197"/>
      <c r="GN39" s="194"/>
      <c r="GO39" s="195"/>
      <c r="GP39" s="194"/>
      <c r="GQ39" s="188"/>
      <c r="GR39" s="189"/>
      <c r="GS39" s="190"/>
      <c r="GT39" s="191"/>
      <c r="GU39" s="189"/>
      <c r="GV39" s="189"/>
      <c r="GW39" s="192"/>
      <c r="GX39" s="193"/>
      <c r="GY39" s="194"/>
      <c r="GZ39" s="195"/>
      <c r="HA39" s="194"/>
      <c r="HB39" s="196"/>
      <c r="HC39" s="197"/>
      <c r="HD39" s="194"/>
      <c r="HE39" s="195"/>
      <c r="HF39" s="194"/>
      <c r="HG39" s="188"/>
      <c r="HH39" s="189"/>
      <c r="HI39" s="190"/>
      <c r="HJ39" s="191"/>
      <c r="HK39" s="189"/>
      <c r="HL39" s="189"/>
      <c r="HM39" s="192"/>
      <c r="HN39" s="193"/>
      <c r="HO39" s="194"/>
      <c r="HP39" s="195"/>
      <c r="HQ39" s="194"/>
      <c r="HR39" s="196"/>
      <c r="HS39" s="197"/>
      <c r="HT39" s="194"/>
      <c r="HU39" s="195"/>
      <c r="HV39" s="194"/>
      <c r="HW39" s="188"/>
      <c r="HX39" s="189"/>
      <c r="HY39" s="190"/>
      <c r="HZ39" s="191"/>
      <c r="IA39" s="189"/>
      <c r="IB39" s="189"/>
      <c r="IC39" s="192"/>
      <c r="ID39" s="193"/>
      <c r="IE39" s="194"/>
      <c r="IF39" s="195"/>
      <c r="IG39" s="194"/>
      <c r="IH39" s="196"/>
      <c r="II39" s="197"/>
      <c r="IJ39" s="194"/>
      <c r="IK39" s="195"/>
      <c r="IL39" s="194"/>
      <c r="IM39" s="188"/>
      <c r="IN39" s="189"/>
      <c r="IO39" s="190"/>
      <c r="IP39" s="191"/>
      <c r="IQ39" s="189"/>
      <c r="IR39" s="189"/>
      <c r="IS39" s="192"/>
      <c r="IT39" s="193"/>
      <c r="IU39" s="194"/>
      <c r="IV39" s="195"/>
      <c r="IW39" s="194"/>
    </row>
    <row r="40" spans="1:257" s="183" customFormat="1" ht="25.5" x14ac:dyDescent="0.2">
      <c r="A40" s="178">
        <v>1</v>
      </c>
      <c r="B40" s="178" t="s">
        <v>255</v>
      </c>
      <c r="C40" s="178"/>
      <c r="D40" s="182" t="s">
        <v>171</v>
      </c>
      <c r="E40" s="242" t="s">
        <v>2</v>
      </c>
      <c r="F40" s="305"/>
      <c r="G40" s="420"/>
      <c r="H40" s="306">
        <f t="shared" ref="H40:H45" si="18">$A40-F40-G40</f>
        <v>1</v>
      </c>
      <c r="I40" s="305"/>
      <c r="J40" s="420"/>
      <c r="K40" s="306">
        <f t="shared" ref="K40:K45" si="19">$A40-I40-J40</f>
        <v>1</v>
      </c>
      <c r="L40" s="305"/>
      <c r="M40" s="420"/>
      <c r="N40" s="306">
        <f t="shared" ref="N40:N45" si="20">$A40-L40-M40</f>
        <v>1</v>
      </c>
      <c r="O40" s="305"/>
      <c r="P40" s="420"/>
      <c r="Q40" s="306">
        <f t="shared" ref="Q40:Q45" si="21">$A40-O40-P40</f>
        <v>1</v>
      </c>
      <c r="R40" s="305"/>
      <c r="S40" s="420"/>
      <c r="T40" s="306">
        <f t="shared" ref="T40:T45" si="22">$A40-R40-S40</f>
        <v>1</v>
      </c>
      <c r="U40" s="293"/>
      <c r="V40" s="205" t="s">
        <v>197</v>
      </c>
      <c r="W40" s="231">
        <f t="shared" ref="W40:W45" si="23">INDEX($S$1:$V$8, MATCH(V40,$S$1:$S$8,), MATCH("Initials",$S$1:$V$1,))</f>
        <v>0</v>
      </c>
      <c r="X40" s="25"/>
    </row>
    <row r="41" spans="1:257" s="183" customFormat="1" ht="15.75" x14ac:dyDescent="0.2">
      <c r="A41" s="178">
        <v>1</v>
      </c>
      <c r="B41" s="178" t="s">
        <v>256</v>
      </c>
      <c r="C41" s="178"/>
      <c r="D41" s="182" t="s">
        <v>172</v>
      </c>
      <c r="E41" s="242" t="s">
        <v>359</v>
      </c>
      <c r="F41" s="305"/>
      <c r="G41" s="420"/>
      <c r="H41" s="306">
        <f t="shared" si="18"/>
        <v>1</v>
      </c>
      <c r="I41" s="305"/>
      <c r="J41" s="420"/>
      <c r="K41" s="306">
        <f t="shared" si="19"/>
        <v>1</v>
      </c>
      <c r="L41" s="305"/>
      <c r="M41" s="420"/>
      <c r="N41" s="306">
        <f t="shared" si="20"/>
        <v>1</v>
      </c>
      <c r="O41" s="305"/>
      <c r="P41" s="420"/>
      <c r="Q41" s="306">
        <f t="shared" si="21"/>
        <v>1</v>
      </c>
      <c r="R41" s="305"/>
      <c r="S41" s="420"/>
      <c r="T41" s="306">
        <f t="shared" si="22"/>
        <v>1</v>
      </c>
      <c r="U41" s="293"/>
      <c r="V41" s="205" t="s">
        <v>200</v>
      </c>
      <c r="W41" s="231">
        <f t="shared" si="23"/>
        <v>0</v>
      </c>
      <c r="X41" s="25"/>
    </row>
    <row r="42" spans="1:257" s="183" customFormat="1" ht="15.75" x14ac:dyDescent="0.2">
      <c r="A42" s="178">
        <v>1</v>
      </c>
      <c r="B42" s="178" t="s">
        <v>257</v>
      </c>
      <c r="C42" s="178"/>
      <c r="D42" s="182" t="s">
        <v>173</v>
      </c>
      <c r="E42" s="242" t="s">
        <v>360</v>
      </c>
      <c r="F42" s="305"/>
      <c r="G42" s="420"/>
      <c r="H42" s="306">
        <f t="shared" si="18"/>
        <v>1</v>
      </c>
      <c r="I42" s="305"/>
      <c r="J42" s="420"/>
      <c r="K42" s="306">
        <f t="shared" si="19"/>
        <v>1</v>
      </c>
      <c r="L42" s="305"/>
      <c r="M42" s="420"/>
      <c r="N42" s="306">
        <f t="shared" si="20"/>
        <v>1</v>
      </c>
      <c r="O42" s="305"/>
      <c r="P42" s="420"/>
      <c r="Q42" s="306">
        <f t="shared" si="21"/>
        <v>1</v>
      </c>
      <c r="R42" s="305"/>
      <c r="S42" s="420"/>
      <c r="T42" s="306">
        <f t="shared" si="22"/>
        <v>1</v>
      </c>
      <c r="U42" s="293"/>
      <c r="V42" s="205" t="s">
        <v>197</v>
      </c>
      <c r="W42" s="231">
        <f t="shared" si="23"/>
        <v>0</v>
      </c>
      <c r="X42" s="25"/>
    </row>
    <row r="43" spans="1:257" s="183" customFormat="1" ht="15.75" x14ac:dyDescent="0.2">
      <c r="A43" s="178">
        <v>1</v>
      </c>
      <c r="B43" s="178" t="s">
        <v>258</v>
      </c>
      <c r="C43" s="178"/>
      <c r="D43" s="182" t="s">
        <v>174</v>
      </c>
      <c r="E43" s="242" t="s">
        <v>360</v>
      </c>
      <c r="F43" s="305"/>
      <c r="G43" s="420"/>
      <c r="H43" s="306">
        <f t="shared" si="18"/>
        <v>1</v>
      </c>
      <c r="I43" s="305"/>
      <c r="J43" s="420"/>
      <c r="K43" s="306">
        <f t="shared" si="19"/>
        <v>1</v>
      </c>
      <c r="L43" s="305"/>
      <c r="M43" s="420"/>
      <c r="N43" s="306">
        <f t="shared" si="20"/>
        <v>1</v>
      </c>
      <c r="O43" s="305"/>
      <c r="P43" s="420"/>
      <c r="Q43" s="306">
        <f t="shared" si="21"/>
        <v>1</v>
      </c>
      <c r="R43" s="305"/>
      <c r="S43" s="420"/>
      <c r="T43" s="306">
        <f t="shared" si="22"/>
        <v>1</v>
      </c>
      <c r="U43" s="293"/>
      <c r="V43" s="205" t="s">
        <v>197</v>
      </c>
      <c r="W43" s="231">
        <f t="shared" si="23"/>
        <v>0</v>
      </c>
      <c r="X43" s="25"/>
    </row>
    <row r="44" spans="1:257" s="183" customFormat="1" ht="15.75" x14ac:dyDescent="0.2">
      <c r="A44" s="178">
        <v>1</v>
      </c>
      <c r="B44" s="178" t="s">
        <v>259</v>
      </c>
      <c r="C44" s="178"/>
      <c r="D44" s="182" t="s">
        <v>225</v>
      </c>
      <c r="E44" s="242" t="s">
        <v>2</v>
      </c>
      <c r="F44" s="305"/>
      <c r="G44" s="420"/>
      <c r="H44" s="306">
        <f t="shared" si="18"/>
        <v>1</v>
      </c>
      <c r="I44" s="305"/>
      <c r="J44" s="420"/>
      <c r="K44" s="306">
        <f t="shared" si="19"/>
        <v>1</v>
      </c>
      <c r="L44" s="305"/>
      <c r="M44" s="420"/>
      <c r="N44" s="306">
        <f t="shared" si="20"/>
        <v>1</v>
      </c>
      <c r="O44" s="305"/>
      <c r="P44" s="420"/>
      <c r="Q44" s="306">
        <f t="shared" si="21"/>
        <v>1</v>
      </c>
      <c r="R44" s="305"/>
      <c r="S44" s="420"/>
      <c r="T44" s="306">
        <f t="shared" si="22"/>
        <v>1</v>
      </c>
      <c r="U44" s="293"/>
      <c r="V44" s="205" t="s">
        <v>197</v>
      </c>
      <c r="W44" s="231">
        <f t="shared" si="23"/>
        <v>0</v>
      </c>
      <c r="X44" s="25"/>
    </row>
    <row r="45" spans="1:257" s="183" customFormat="1" ht="15.75" x14ac:dyDescent="0.2">
      <c r="A45" s="178">
        <v>1</v>
      </c>
      <c r="B45" s="178" t="s">
        <v>260</v>
      </c>
      <c r="C45" s="178"/>
      <c r="D45" s="182" t="s">
        <v>175</v>
      </c>
      <c r="E45" s="242" t="s">
        <v>360</v>
      </c>
      <c r="F45" s="305"/>
      <c r="G45" s="420"/>
      <c r="H45" s="306">
        <f t="shared" si="18"/>
        <v>1</v>
      </c>
      <c r="I45" s="305"/>
      <c r="J45" s="420"/>
      <c r="K45" s="306">
        <f t="shared" si="19"/>
        <v>1</v>
      </c>
      <c r="L45" s="305"/>
      <c r="M45" s="420"/>
      <c r="N45" s="306">
        <f t="shared" si="20"/>
        <v>1</v>
      </c>
      <c r="O45" s="305"/>
      <c r="P45" s="420"/>
      <c r="Q45" s="306">
        <f t="shared" si="21"/>
        <v>1</v>
      </c>
      <c r="R45" s="305"/>
      <c r="S45" s="420"/>
      <c r="T45" s="306">
        <f t="shared" si="22"/>
        <v>1</v>
      </c>
      <c r="U45" s="293"/>
      <c r="V45" s="205" t="s">
        <v>197</v>
      </c>
      <c r="W45" s="231">
        <f t="shared" si="23"/>
        <v>0</v>
      </c>
      <c r="X45" s="25"/>
    </row>
    <row r="46" spans="1:257" ht="39.950000000000003" customHeight="1" x14ac:dyDescent="0.2">
      <c r="A46" s="199" t="s">
        <v>396</v>
      </c>
      <c r="B46" s="200"/>
      <c r="C46" s="199"/>
      <c r="D46" s="201" t="s">
        <v>325</v>
      </c>
      <c r="E46" s="244" t="s">
        <v>326</v>
      </c>
      <c r="F46" s="284">
        <f t="shared" ref="F46:S46" si="24">SUM(F48:F64)</f>
        <v>0</v>
      </c>
      <c r="G46" s="418">
        <f t="shared" si="24"/>
        <v>0</v>
      </c>
      <c r="H46" s="276">
        <f t="shared" si="24"/>
        <v>37</v>
      </c>
      <c r="I46" s="284">
        <f t="shared" si="24"/>
        <v>0</v>
      </c>
      <c r="J46" s="418">
        <f t="shared" si="24"/>
        <v>0</v>
      </c>
      <c r="K46" s="276">
        <f t="shared" ref="K46" si="25">SUM(K48:K64)</f>
        <v>37</v>
      </c>
      <c r="L46" s="284">
        <f>SUM(L48:L64)</f>
        <v>0</v>
      </c>
      <c r="M46" s="418">
        <f>SUM(M48:M64)</f>
        <v>0</v>
      </c>
      <c r="N46" s="276">
        <f t="shared" ref="N46" si="26">SUM(N48:N64)</f>
        <v>37</v>
      </c>
      <c r="O46" s="284">
        <f t="shared" si="24"/>
        <v>0</v>
      </c>
      <c r="P46" s="418">
        <f t="shared" si="24"/>
        <v>0</v>
      </c>
      <c r="Q46" s="276">
        <f t="shared" ref="Q46" si="27">SUM(Q48:Q64)</f>
        <v>37</v>
      </c>
      <c r="R46" s="284">
        <f t="shared" si="24"/>
        <v>0</v>
      </c>
      <c r="S46" s="418">
        <f t="shared" si="24"/>
        <v>0</v>
      </c>
      <c r="T46" s="276">
        <f t="shared" ref="T46" si="28">SUM(T48:T64)</f>
        <v>37</v>
      </c>
      <c r="U46" s="297"/>
      <c r="V46" s="502" t="s">
        <v>205</v>
      </c>
      <c r="W46" s="503"/>
      <c r="X46" s="202"/>
    </row>
    <row r="47" spans="1:257" ht="57.75" x14ac:dyDescent="0.2">
      <c r="A47" s="176" t="s">
        <v>358</v>
      </c>
      <c r="B47" s="176" t="s">
        <v>142</v>
      </c>
      <c r="C47" s="176" t="s">
        <v>333</v>
      </c>
      <c r="D47" s="177" t="s">
        <v>3</v>
      </c>
      <c r="E47" s="241" t="s">
        <v>306</v>
      </c>
      <c r="F47" s="285" t="s">
        <v>0</v>
      </c>
      <c r="G47" s="419" t="s">
        <v>12</v>
      </c>
      <c r="H47" s="277" t="s">
        <v>1</v>
      </c>
      <c r="I47" s="285" t="s">
        <v>0</v>
      </c>
      <c r="J47" s="419" t="s">
        <v>12</v>
      </c>
      <c r="K47" s="277" t="s">
        <v>1</v>
      </c>
      <c r="L47" s="285" t="s">
        <v>0</v>
      </c>
      <c r="M47" s="419" t="s">
        <v>12</v>
      </c>
      <c r="N47" s="277" t="s">
        <v>1</v>
      </c>
      <c r="O47" s="285" t="s">
        <v>0</v>
      </c>
      <c r="P47" s="419" t="s">
        <v>12</v>
      </c>
      <c r="Q47" s="277" t="s">
        <v>1</v>
      </c>
      <c r="R47" s="285" t="s">
        <v>0</v>
      </c>
      <c r="S47" s="419" t="s">
        <v>12</v>
      </c>
      <c r="T47" s="277" t="s">
        <v>1</v>
      </c>
      <c r="U47" s="295" t="s">
        <v>308</v>
      </c>
      <c r="V47" s="179" t="s">
        <v>268</v>
      </c>
      <c r="W47" s="180" t="s">
        <v>114</v>
      </c>
      <c r="X47" s="203"/>
      <c r="Y47" s="190"/>
      <c r="Z47" s="191"/>
      <c r="AA47" s="189"/>
      <c r="AB47" s="189"/>
      <c r="AC47" s="192"/>
      <c r="AD47" s="193"/>
      <c r="AE47" s="194"/>
      <c r="AF47" s="195"/>
      <c r="AG47" s="194"/>
      <c r="AH47" s="196"/>
      <c r="AI47" s="197"/>
      <c r="AJ47" s="194"/>
      <c r="AK47" s="195"/>
      <c r="AL47" s="194"/>
      <c r="AM47" s="188"/>
      <c r="AN47" s="189"/>
      <c r="AO47" s="190"/>
      <c r="AP47" s="191"/>
      <c r="AQ47" s="189"/>
      <c r="AR47" s="189"/>
      <c r="AS47" s="192"/>
      <c r="AT47" s="193"/>
      <c r="AU47" s="194"/>
      <c r="AV47" s="195"/>
      <c r="AW47" s="194"/>
      <c r="AX47" s="196"/>
      <c r="AY47" s="197"/>
      <c r="AZ47" s="194"/>
      <c r="BA47" s="195"/>
      <c r="BB47" s="194"/>
      <c r="BC47" s="188"/>
      <c r="BD47" s="189"/>
      <c r="BE47" s="190"/>
      <c r="BF47" s="191"/>
      <c r="BG47" s="189"/>
      <c r="BH47" s="189"/>
      <c r="BI47" s="192"/>
      <c r="BJ47" s="193"/>
      <c r="BK47" s="194"/>
      <c r="BL47" s="195"/>
      <c r="BM47" s="194"/>
      <c r="BN47" s="196"/>
      <c r="BO47" s="197"/>
      <c r="BP47" s="194"/>
      <c r="BQ47" s="195"/>
      <c r="BR47" s="194"/>
      <c r="BS47" s="188"/>
      <c r="BT47" s="189"/>
      <c r="BU47" s="190"/>
      <c r="BV47" s="191"/>
      <c r="BW47" s="189"/>
      <c r="BX47" s="189"/>
      <c r="BY47" s="192"/>
      <c r="BZ47" s="193"/>
      <c r="CA47" s="194"/>
      <c r="CB47" s="195"/>
      <c r="CC47" s="194"/>
      <c r="CD47" s="196"/>
      <c r="CE47" s="197"/>
      <c r="CF47" s="194"/>
      <c r="CG47" s="195"/>
      <c r="CH47" s="194"/>
      <c r="CI47" s="188"/>
      <c r="CJ47" s="189"/>
      <c r="CK47" s="190"/>
      <c r="CL47" s="191"/>
      <c r="CM47" s="189"/>
      <c r="CN47" s="189"/>
      <c r="CO47" s="192"/>
      <c r="CP47" s="193"/>
      <c r="CQ47" s="194"/>
      <c r="CR47" s="195"/>
      <c r="CS47" s="194"/>
      <c r="CT47" s="196"/>
      <c r="CU47" s="197"/>
      <c r="CV47" s="194"/>
      <c r="CW47" s="195"/>
      <c r="CX47" s="194"/>
      <c r="CY47" s="188"/>
      <c r="CZ47" s="189"/>
      <c r="DA47" s="190"/>
      <c r="DB47" s="191"/>
      <c r="DC47" s="189"/>
      <c r="DD47" s="189"/>
      <c r="DE47" s="192"/>
      <c r="DF47" s="193"/>
      <c r="DG47" s="194"/>
      <c r="DH47" s="195"/>
      <c r="DI47" s="194"/>
      <c r="DJ47" s="196"/>
      <c r="DK47" s="197"/>
      <c r="DL47" s="194"/>
      <c r="DM47" s="195"/>
      <c r="DN47" s="194"/>
      <c r="DO47" s="188"/>
      <c r="DP47" s="189"/>
      <c r="DQ47" s="190"/>
      <c r="DR47" s="191"/>
      <c r="DS47" s="189"/>
      <c r="DT47" s="189"/>
      <c r="DU47" s="192"/>
      <c r="DV47" s="193"/>
      <c r="DW47" s="194"/>
      <c r="DX47" s="195"/>
      <c r="DY47" s="194"/>
      <c r="DZ47" s="196"/>
      <c r="EA47" s="197"/>
      <c r="EB47" s="194"/>
      <c r="EC47" s="195"/>
      <c r="ED47" s="194"/>
      <c r="EE47" s="188"/>
      <c r="EF47" s="189"/>
      <c r="EG47" s="190"/>
      <c r="EH47" s="191"/>
      <c r="EI47" s="189"/>
      <c r="EJ47" s="189"/>
      <c r="EK47" s="192"/>
      <c r="EL47" s="193"/>
      <c r="EM47" s="194"/>
      <c r="EN47" s="195"/>
      <c r="EO47" s="194"/>
      <c r="EP47" s="196"/>
      <c r="EQ47" s="197"/>
      <c r="ER47" s="194"/>
      <c r="ES47" s="195"/>
      <c r="ET47" s="194"/>
      <c r="EU47" s="188"/>
      <c r="EV47" s="189"/>
      <c r="EW47" s="190"/>
      <c r="EX47" s="191"/>
      <c r="EY47" s="189"/>
      <c r="EZ47" s="189"/>
      <c r="FA47" s="192"/>
      <c r="FB47" s="193"/>
      <c r="FC47" s="194"/>
      <c r="FD47" s="195"/>
      <c r="FE47" s="194"/>
      <c r="FF47" s="196"/>
      <c r="FG47" s="197"/>
      <c r="FH47" s="194"/>
      <c r="FI47" s="195"/>
      <c r="FJ47" s="194"/>
      <c r="FK47" s="188"/>
      <c r="FL47" s="189"/>
      <c r="FM47" s="190"/>
      <c r="FN47" s="191"/>
      <c r="FO47" s="189"/>
      <c r="FP47" s="189"/>
      <c r="FQ47" s="192"/>
      <c r="FR47" s="193"/>
      <c r="FS47" s="194"/>
      <c r="FT47" s="195"/>
      <c r="FU47" s="194"/>
      <c r="FV47" s="196"/>
      <c r="FW47" s="197"/>
      <c r="FX47" s="194"/>
      <c r="FY47" s="195"/>
      <c r="FZ47" s="194"/>
      <c r="GA47" s="188"/>
      <c r="GB47" s="189"/>
      <c r="GC47" s="190"/>
      <c r="GD47" s="191"/>
      <c r="GE47" s="189"/>
      <c r="GF47" s="189"/>
      <c r="GG47" s="192"/>
      <c r="GH47" s="193"/>
      <c r="GI47" s="194"/>
      <c r="GJ47" s="195"/>
      <c r="GK47" s="194"/>
      <c r="GL47" s="196"/>
      <c r="GM47" s="197"/>
      <c r="GN47" s="194"/>
      <c r="GO47" s="195"/>
      <c r="GP47" s="194"/>
      <c r="GQ47" s="188"/>
      <c r="GR47" s="189"/>
      <c r="GS47" s="190"/>
      <c r="GT47" s="191"/>
      <c r="GU47" s="189"/>
      <c r="GV47" s="189"/>
      <c r="GW47" s="192"/>
      <c r="GX47" s="193"/>
      <c r="GY47" s="194"/>
      <c r="GZ47" s="195"/>
      <c r="HA47" s="194"/>
      <c r="HB47" s="196"/>
      <c r="HC47" s="197"/>
      <c r="HD47" s="194"/>
      <c r="HE47" s="195"/>
      <c r="HF47" s="194"/>
      <c r="HG47" s="188"/>
      <c r="HH47" s="189"/>
      <c r="HI47" s="190"/>
      <c r="HJ47" s="191"/>
      <c r="HK47" s="189"/>
      <c r="HL47" s="189"/>
      <c r="HM47" s="192"/>
      <c r="HN47" s="193"/>
      <c r="HO47" s="194"/>
      <c r="HP47" s="195"/>
      <c r="HQ47" s="194"/>
      <c r="HR47" s="196"/>
      <c r="HS47" s="197"/>
      <c r="HT47" s="194"/>
      <c r="HU47" s="195"/>
      <c r="HV47" s="194"/>
      <c r="HW47" s="188"/>
      <c r="HX47" s="189"/>
      <c r="HY47" s="190"/>
      <c r="HZ47" s="191"/>
      <c r="IA47" s="189"/>
      <c r="IB47" s="189"/>
      <c r="IC47" s="192"/>
      <c r="ID47" s="193"/>
      <c r="IE47" s="194"/>
      <c r="IF47" s="195"/>
      <c r="IG47" s="194"/>
      <c r="IH47" s="196"/>
      <c r="II47" s="197"/>
      <c r="IJ47" s="194"/>
      <c r="IK47" s="195"/>
      <c r="IL47" s="194"/>
      <c r="IM47" s="188"/>
      <c r="IN47" s="189"/>
      <c r="IO47" s="190"/>
      <c r="IP47" s="191"/>
      <c r="IQ47" s="189"/>
      <c r="IR47" s="189"/>
      <c r="IS47" s="192"/>
      <c r="IT47" s="193"/>
      <c r="IU47" s="194"/>
      <c r="IV47" s="195"/>
      <c r="IW47" s="194"/>
    </row>
    <row r="48" spans="1:257" s="183" customFormat="1" ht="15.75" x14ac:dyDescent="0.2">
      <c r="A48" s="178">
        <v>1</v>
      </c>
      <c r="B48" s="178" t="s">
        <v>309</v>
      </c>
      <c r="C48" s="178"/>
      <c r="D48" s="184" t="s">
        <v>362</v>
      </c>
      <c r="E48" s="242" t="str">
        <f>IF(E49="Required", "Not Required", "Required")</f>
        <v>Required</v>
      </c>
      <c r="F48" s="305"/>
      <c r="G48" s="420"/>
      <c r="H48" s="306">
        <f t="shared" ref="H48:H64" si="29">$A48-F48-G48</f>
        <v>1</v>
      </c>
      <c r="I48" s="305"/>
      <c r="J48" s="420"/>
      <c r="K48" s="306">
        <f t="shared" ref="K48:K64" si="30">$A48-I48-J48</f>
        <v>1</v>
      </c>
      <c r="L48" s="305"/>
      <c r="M48" s="420"/>
      <c r="N48" s="306">
        <f t="shared" ref="N48:N64" si="31">$A48-L48-M48</f>
        <v>1</v>
      </c>
      <c r="O48" s="305"/>
      <c r="P48" s="420"/>
      <c r="Q48" s="306">
        <f t="shared" ref="Q48:Q64" si="32">$A48-O48-P48</f>
        <v>1</v>
      </c>
      <c r="R48" s="305"/>
      <c r="S48" s="420"/>
      <c r="T48" s="306">
        <f t="shared" ref="T48:T64" si="33">$A48-R48-S48</f>
        <v>1</v>
      </c>
      <c r="U48" s="339"/>
      <c r="V48" s="205" t="s">
        <v>7</v>
      </c>
      <c r="W48" s="231">
        <f>INDEX($S$1:$V$8, MATCH(V48,$S$1:$S$8,), MATCH("Initials",$S$1:$V$1,))</f>
        <v>0</v>
      </c>
      <c r="X48" s="25"/>
    </row>
    <row r="49" spans="1:24" s="183" customFormat="1" ht="15.75" x14ac:dyDescent="0.2">
      <c r="A49" s="178">
        <v>3</v>
      </c>
      <c r="B49" s="178" t="s">
        <v>310</v>
      </c>
      <c r="C49" s="178"/>
      <c r="D49" s="400" t="s">
        <v>363</v>
      </c>
      <c r="E49" s="242" t="str">
        <f>IF($D$8="Category A","Required","Priority 1")</f>
        <v>Priority 1</v>
      </c>
      <c r="F49" s="305"/>
      <c r="G49" s="420"/>
      <c r="H49" s="306">
        <f t="shared" si="29"/>
        <v>3</v>
      </c>
      <c r="I49" s="305"/>
      <c r="J49" s="420"/>
      <c r="K49" s="306">
        <f t="shared" si="30"/>
        <v>3</v>
      </c>
      <c r="L49" s="305"/>
      <c r="M49" s="420"/>
      <c r="N49" s="306">
        <f t="shared" si="31"/>
        <v>3</v>
      </c>
      <c r="O49" s="305"/>
      <c r="P49" s="420"/>
      <c r="Q49" s="306">
        <f t="shared" si="32"/>
        <v>3</v>
      </c>
      <c r="R49" s="305"/>
      <c r="S49" s="420"/>
      <c r="T49" s="306">
        <f t="shared" si="33"/>
        <v>3</v>
      </c>
      <c r="U49" s="293"/>
      <c r="V49" s="205"/>
      <c r="W49" s="231"/>
      <c r="X49" s="25"/>
    </row>
    <row r="50" spans="1:24" s="183" customFormat="1" ht="25.5" x14ac:dyDescent="0.2">
      <c r="A50" s="178">
        <v>1</v>
      </c>
      <c r="B50" s="178" t="s">
        <v>311</v>
      </c>
      <c r="C50" s="178"/>
      <c r="D50" s="204" t="s">
        <v>307</v>
      </c>
      <c r="E50" s="242" t="s">
        <v>2</v>
      </c>
      <c r="F50" s="305"/>
      <c r="G50" s="420"/>
      <c r="H50" s="306">
        <f t="shared" si="29"/>
        <v>1</v>
      </c>
      <c r="I50" s="305"/>
      <c r="J50" s="420"/>
      <c r="K50" s="306">
        <f t="shared" si="30"/>
        <v>1</v>
      </c>
      <c r="L50" s="305"/>
      <c r="M50" s="420"/>
      <c r="N50" s="306">
        <f t="shared" si="31"/>
        <v>1</v>
      </c>
      <c r="O50" s="305"/>
      <c r="P50" s="420"/>
      <c r="Q50" s="306">
        <f t="shared" si="32"/>
        <v>1</v>
      </c>
      <c r="R50" s="305"/>
      <c r="S50" s="420"/>
      <c r="T50" s="306">
        <f t="shared" si="33"/>
        <v>1</v>
      </c>
      <c r="U50" s="293"/>
      <c r="V50" s="205" t="s">
        <v>7</v>
      </c>
      <c r="W50" s="231">
        <f>INDEX($S$1:$V$8, MATCH(V50,$S$1:$S$8,), MATCH("Initials",$S$1:$V$1,))</f>
        <v>0</v>
      </c>
      <c r="X50" s="25"/>
    </row>
    <row r="51" spans="1:24" s="183" customFormat="1" ht="25.5" customHeight="1" x14ac:dyDescent="0.2">
      <c r="A51" s="178">
        <v>1</v>
      </c>
      <c r="B51" s="178" t="s">
        <v>312</v>
      </c>
      <c r="C51" s="178"/>
      <c r="D51" s="486" t="s">
        <v>467</v>
      </c>
      <c r="E51" s="242" t="s">
        <v>2</v>
      </c>
      <c r="F51" s="305"/>
      <c r="G51" s="420"/>
      <c r="H51" s="306">
        <f t="shared" si="29"/>
        <v>1</v>
      </c>
      <c r="I51" s="305"/>
      <c r="J51" s="420"/>
      <c r="K51" s="306">
        <f t="shared" si="30"/>
        <v>1</v>
      </c>
      <c r="L51" s="305"/>
      <c r="M51" s="420"/>
      <c r="N51" s="306">
        <f t="shared" si="31"/>
        <v>1</v>
      </c>
      <c r="O51" s="305"/>
      <c r="P51" s="420"/>
      <c r="Q51" s="306">
        <f t="shared" si="32"/>
        <v>1</v>
      </c>
      <c r="R51" s="305"/>
      <c r="S51" s="420"/>
      <c r="T51" s="306">
        <f t="shared" si="33"/>
        <v>1</v>
      </c>
      <c r="U51" s="293"/>
      <c r="V51" s="205" t="s">
        <v>119</v>
      </c>
      <c r="W51" s="231">
        <f>INDEX($S$1:$V$8, MATCH(V51,$S$1:$S$8,), MATCH("Initials",$S$1:$V$1,))</f>
        <v>0</v>
      </c>
      <c r="X51" s="25"/>
    </row>
    <row r="52" spans="1:24" s="183" customFormat="1" ht="15.75" x14ac:dyDescent="0.2">
      <c r="A52" s="178">
        <v>1</v>
      </c>
      <c r="B52" s="178" t="s">
        <v>313</v>
      </c>
      <c r="C52" s="178"/>
      <c r="D52" s="486" t="s">
        <v>349</v>
      </c>
      <c r="E52" s="242" t="s">
        <v>359</v>
      </c>
      <c r="F52" s="305"/>
      <c r="G52" s="420"/>
      <c r="H52" s="306">
        <f t="shared" si="29"/>
        <v>1</v>
      </c>
      <c r="I52" s="305"/>
      <c r="J52" s="420"/>
      <c r="K52" s="306">
        <f t="shared" si="30"/>
        <v>1</v>
      </c>
      <c r="L52" s="305"/>
      <c r="M52" s="420"/>
      <c r="N52" s="306">
        <f t="shared" si="31"/>
        <v>1</v>
      </c>
      <c r="O52" s="305"/>
      <c r="P52" s="420"/>
      <c r="Q52" s="306">
        <f t="shared" si="32"/>
        <v>1</v>
      </c>
      <c r="R52" s="305"/>
      <c r="S52" s="420"/>
      <c r="T52" s="306">
        <f t="shared" si="33"/>
        <v>1</v>
      </c>
      <c r="U52" s="293"/>
      <c r="V52" s="205"/>
      <c r="W52" s="231"/>
      <c r="X52" s="25"/>
    </row>
    <row r="53" spans="1:24" s="183" customFormat="1" ht="25.5" x14ac:dyDescent="0.2">
      <c r="A53" s="178">
        <v>1</v>
      </c>
      <c r="B53" s="178" t="s">
        <v>314</v>
      </c>
      <c r="C53" s="178"/>
      <c r="D53" s="486" t="s">
        <v>378</v>
      </c>
      <c r="E53" s="242" t="s">
        <v>2</v>
      </c>
      <c r="F53" s="305"/>
      <c r="G53" s="420"/>
      <c r="H53" s="306">
        <f t="shared" si="29"/>
        <v>1</v>
      </c>
      <c r="I53" s="305"/>
      <c r="J53" s="420"/>
      <c r="K53" s="306">
        <f t="shared" si="30"/>
        <v>1</v>
      </c>
      <c r="L53" s="305"/>
      <c r="M53" s="420"/>
      <c r="N53" s="306">
        <f t="shared" si="31"/>
        <v>1</v>
      </c>
      <c r="O53" s="305"/>
      <c r="P53" s="420"/>
      <c r="Q53" s="306">
        <f t="shared" si="32"/>
        <v>1</v>
      </c>
      <c r="R53" s="305"/>
      <c r="S53" s="420"/>
      <c r="T53" s="306">
        <f t="shared" si="33"/>
        <v>1</v>
      </c>
      <c r="U53" s="293"/>
      <c r="V53" s="205" t="s">
        <v>119</v>
      </c>
      <c r="W53" s="231">
        <f t="shared" ref="W53:W64" si="34">INDEX($S$1:$V$8, MATCH(V53,$S$1:$S$8,), MATCH("Initials",$S$1:$V$1,))</f>
        <v>0</v>
      </c>
      <c r="X53" s="25"/>
    </row>
    <row r="54" spans="1:24" s="183" customFormat="1" ht="38.25" x14ac:dyDescent="0.2">
      <c r="A54" s="178">
        <v>8</v>
      </c>
      <c r="B54" s="178" t="s">
        <v>334</v>
      </c>
      <c r="C54" s="178"/>
      <c r="D54" s="486" t="s">
        <v>468</v>
      </c>
      <c r="E54" s="242" t="s">
        <v>359</v>
      </c>
      <c r="F54" s="305"/>
      <c r="G54" s="420"/>
      <c r="H54" s="306">
        <f t="shared" si="29"/>
        <v>8</v>
      </c>
      <c r="I54" s="305"/>
      <c r="J54" s="420"/>
      <c r="K54" s="306">
        <f t="shared" si="30"/>
        <v>8</v>
      </c>
      <c r="L54" s="305"/>
      <c r="M54" s="420"/>
      <c r="N54" s="306">
        <f t="shared" si="31"/>
        <v>8</v>
      </c>
      <c r="O54" s="305"/>
      <c r="P54" s="420"/>
      <c r="Q54" s="306">
        <f t="shared" si="32"/>
        <v>8</v>
      </c>
      <c r="R54" s="305"/>
      <c r="S54" s="420"/>
      <c r="T54" s="306">
        <f t="shared" si="33"/>
        <v>8</v>
      </c>
      <c r="U54" s="293"/>
      <c r="V54" s="205" t="s">
        <v>119</v>
      </c>
      <c r="W54" s="231">
        <f t="shared" si="34"/>
        <v>0</v>
      </c>
      <c r="X54" s="25"/>
    </row>
    <row r="55" spans="1:24" s="183" customFormat="1" ht="15.75" x14ac:dyDescent="0.2">
      <c r="A55" s="178">
        <v>5</v>
      </c>
      <c r="B55" s="178" t="s">
        <v>315</v>
      </c>
      <c r="C55" s="178"/>
      <c r="D55" s="486" t="s">
        <v>226</v>
      </c>
      <c r="E55" s="242" t="s">
        <v>359</v>
      </c>
      <c r="F55" s="305"/>
      <c r="G55" s="420"/>
      <c r="H55" s="306">
        <f t="shared" si="29"/>
        <v>5</v>
      </c>
      <c r="I55" s="305"/>
      <c r="J55" s="420"/>
      <c r="K55" s="306">
        <f t="shared" si="30"/>
        <v>5</v>
      </c>
      <c r="L55" s="305"/>
      <c r="M55" s="420"/>
      <c r="N55" s="306">
        <f t="shared" si="31"/>
        <v>5</v>
      </c>
      <c r="O55" s="305"/>
      <c r="P55" s="420"/>
      <c r="Q55" s="306">
        <f t="shared" si="32"/>
        <v>5</v>
      </c>
      <c r="R55" s="305"/>
      <c r="S55" s="420"/>
      <c r="T55" s="306">
        <f t="shared" si="33"/>
        <v>5</v>
      </c>
      <c r="U55" s="293"/>
      <c r="V55" s="205" t="s">
        <v>198</v>
      </c>
      <c r="W55" s="231">
        <f t="shared" si="34"/>
        <v>0</v>
      </c>
      <c r="X55" s="25"/>
    </row>
    <row r="56" spans="1:24" s="183" customFormat="1" ht="15.75" x14ac:dyDescent="0.2">
      <c r="A56" s="178">
        <v>2</v>
      </c>
      <c r="B56" s="178" t="s">
        <v>316</v>
      </c>
      <c r="C56" s="178"/>
      <c r="D56" s="204" t="s">
        <v>227</v>
      </c>
      <c r="E56" s="242" t="s">
        <v>359</v>
      </c>
      <c r="F56" s="305"/>
      <c r="G56" s="420"/>
      <c r="H56" s="306">
        <f t="shared" si="29"/>
        <v>2</v>
      </c>
      <c r="I56" s="305"/>
      <c r="J56" s="420"/>
      <c r="K56" s="306">
        <f t="shared" si="30"/>
        <v>2</v>
      </c>
      <c r="L56" s="305"/>
      <c r="M56" s="420"/>
      <c r="N56" s="306">
        <f t="shared" si="31"/>
        <v>2</v>
      </c>
      <c r="O56" s="305"/>
      <c r="P56" s="420"/>
      <c r="Q56" s="306">
        <f t="shared" si="32"/>
        <v>2</v>
      </c>
      <c r="R56" s="305"/>
      <c r="S56" s="420"/>
      <c r="T56" s="306">
        <f t="shared" si="33"/>
        <v>2</v>
      </c>
      <c r="U56" s="339"/>
      <c r="V56" s="205" t="s">
        <v>198</v>
      </c>
      <c r="W56" s="231">
        <f t="shared" si="34"/>
        <v>0</v>
      </c>
      <c r="X56" s="25"/>
    </row>
    <row r="57" spans="1:24" s="183" customFormat="1" ht="15.75" x14ac:dyDescent="0.2">
      <c r="A57" s="178">
        <v>2</v>
      </c>
      <c r="B57" s="178" t="s">
        <v>317</v>
      </c>
      <c r="C57" s="178"/>
      <c r="D57" s="338" t="s">
        <v>469</v>
      </c>
      <c r="E57" s="242" t="s">
        <v>359</v>
      </c>
      <c r="F57" s="305"/>
      <c r="G57" s="420"/>
      <c r="H57" s="306">
        <f t="shared" si="29"/>
        <v>2</v>
      </c>
      <c r="I57" s="305"/>
      <c r="J57" s="420"/>
      <c r="K57" s="306">
        <f t="shared" si="30"/>
        <v>2</v>
      </c>
      <c r="L57" s="305"/>
      <c r="M57" s="420"/>
      <c r="N57" s="306">
        <f t="shared" si="31"/>
        <v>2</v>
      </c>
      <c r="O57" s="305"/>
      <c r="P57" s="420"/>
      <c r="Q57" s="306">
        <f t="shared" si="32"/>
        <v>2</v>
      </c>
      <c r="R57" s="305"/>
      <c r="S57" s="420"/>
      <c r="T57" s="306">
        <f t="shared" si="33"/>
        <v>2</v>
      </c>
      <c r="U57" s="293"/>
      <c r="V57" s="205" t="s">
        <v>198</v>
      </c>
      <c r="W57" s="231">
        <f t="shared" si="34"/>
        <v>0</v>
      </c>
      <c r="X57" s="25"/>
    </row>
    <row r="58" spans="1:24" s="183" customFormat="1" ht="15.75" x14ac:dyDescent="0.2">
      <c r="A58" s="178">
        <v>2</v>
      </c>
      <c r="B58" s="178" t="s">
        <v>318</v>
      </c>
      <c r="C58" s="178"/>
      <c r="D58" s="204" t="s">
        <v>228</v>
      </c>
      <c r="E58" s="242" t="s">
        <v>359</v>
      </c>
      <c r="F58" s="305"/>
      <c r="G58" s="420"/>
      <c r="H58" s="306">
        <f t="shared" si="29"/>
        <v>2</v>
      </c>
      <c r="I58" s="305"/>
      <c r="J58" s="420"/>
      <c r="K58" s="306">
        <f t="shared" si="30"/>
        <v>2</v>
      </c>
      <c r="L58" s="305"/>
      <c r="M58" s="420"/>
      <c r="N58" s="306">
        <f t="shared" si="31"/>
        <v>2</v>
      </c>
      <c r="O58" s="305"/>
      <c r="P58" s="420"/>
      <c r="Q58" s="306">
        <f t="shared" si="32"/>
        <v>2</v>
      </c>
      <c r="R58" s="305"/>
      <c r="S58" s="420"/>
      <c r="T58" s="306">
        <f t="shared" si="33"/>
        <v>2</v>
      </c>
      <c r="U58" s="293"/>
      <c r="V58" s="205" t="s">
        <v>197</v>
      </c>
      <c r="W58" s="231">
        <f t="shared" si="34"/>
        <v>0</v>
      </c>
      <c r="X58" s="25"/>
    </row>
    <row r="59" spans="1:24" s="183" customFormat="1" ht="15.75" x14ac:dyDescent="0.2">
      <c r="A59" s="178">
        <v>1</v>
      </c>
      <c r="B59" s="178" t="s">
        <v>319</v>
      </c>
      <c r="C59" s="178"/>
      <c r="D59" s="182" t="s">
        <v>176</v>
      </c>
      <c r="E59" s="242" t="str">
        <f>IF($D$8="Category A","Required","Priority 1")</f>
        <v>Priority 1</v>
      </c>
      <c r="F59" s="305"/>
      <c r="G59" s="420"/>
      <c r="H59" s="306">
        <f t="shared" si="29"/>
        <v>1</v>
      </c>
      <c r="I59" s="305"/>
      <c r="J59" s="420"/>
      <c r="K59" s="306">
        <f t="shared" si="30"/>
        <v>1</v>
      </c>
      <c r="L59" s="305"/>
      <c r="M59" s="420"/>
      <c r="N59" s="306">
        <f t="shared" si="31"/>
        <v>1</v>
      </c>
      <c r="O59" s="305"/>
      <c r="P59" s="420"/>
      <c r="Q59" s="306">
        <f t="shared" si="32"/>
        <v>1</v>
      </c>
      <c r="R59" s="305"/>
      <c r="S59" s="420"/>
      <c r="T59" s="306">
        <f t="shared" si="33"/>
        <v>1</v>
      </c>
      <c r="U59" s="293"/>
      <c r="V59" s="261" t="s">
        <v>119</v>
      </c>
      <c r="W59" s="231">
        <f t="shared" si="34"/>
        <v>0</v>
      </c>
      <c r="X59" s="25"/>
    </row>
    <row r="60" spans="1:24" s="183" customFormat="1" ht="25.5" x14ac:dyDescent="0.2">
      <c r="A60" s="178">
        <v>3</v>
      </c>
      <c r="B60" s="178" t="s">
        <v>320</v>
      </c>
      <c r="C60" s="178"/>
      <c r="D60" s="182" t="s">
        <v>332</v>
      </c>
      <c r="E60" s="242" t="s">
        <v>359</v>
      </c>
      <c r="F60" s="305"/>
      <c r="G60" s="420"/>
      <c r="H60" s="306">
        <f t="shared" si="29"/>
        <v>3</v>
      </c>
      <c r="I60" s="305"/>
      <c r="J60" s="420"/>
      <c r="K60" s="306">
        <f t="shared" si="30"/>
        <v>3</v>
      </c>
      <c r="L60" s="305"/>
      <c r="M60" s="420"/>
      <c r="N60" s="306">
        <f t="shared" si="31"/>
        <v>3</v>
      </c>
      <c r="O60" s="305"/>
      <c r="P60" s="420"/>
      <c r="Q60" s="306">
        <f t="shared" si="32"/>
        <v>3</v>
      </c>
      <c r="R60" s="305"/>
      <c r="S60" s="420"/>
      <c r="T60" s="306">
        <f t="shared" si="33"/>
        <v>3</v>
      </c>
      <c r="U60" s="293"/>
      <c r="V60" s="261" t="s">
        <v>119</v>
      </c>
      <c r="W60" s="231">
        <f t="shared" si="34"/>
        <v>0</v>
      </c>
      <c r="X60" s="25"/>
    </row>
    <row r="61" spans="1:24" s="183" customFormat="1" ht="25.5" x14ac:dyDescent="0.2">
      <c r="A61" s="178">
        <v>3</v>
      </c>
      <c r="B61" s="178" t="s">
        <v>321</v>
      </c>
      <c r="C61" s="178"/>
      <c r="D61" s="182" t="s">
        <v>350</v>
      </c>
      <c r="E61" s="242" t="s">
        <v>359</v>
      </c>
      <c r="F61" s="305"/>
      <c r="G61" s="420"/>
      <c r="H61" s="306">
        <f t="shared" si="29"/>
        <v>3</v>
      </c>
      <c r="I61" s="305"/>
      <c r="J61" s="420"/>
      <c r="K61" s="306">
        <f t="shared" si="30"/>
        <v>3</v>
      </c>
      <c r="L61" s="305"/>
      <c r="M61" s="420"/>
      <c r="N61" s="306">
        <f t="shared" si="31"/>
        <v>3</v>
      </c>
      <c r="O61" s="305"/>
      <c r="P61" s="420"/>
      <c r="Q61" s="306">
        <f t="shared" si="32"/>
        <v>3</v>
      </c>
      <c r="R61" s="305"/>
      <c r="S61" s="420"/>
      <c r="T61" s="306">
        <f t="shared" si="33"/>
        <v>3</v>
      </c>
      <c r="U61" s="293"/>
      <c r="V61" s="261" t="s">
        <v>119</v>
      </c>
      <c r="W61" s="231">
        <f t="shared" si="34"/>
        <v>0</v>
      </c>
      <c r="X61" s="25"/>
    </row>
    <row r="62" spans="1:24" s="183" customFormat="1" ht="25.5" x14ac:dyDescent="0.2">
      <c r="A62" s="178">
        <v>1</v>
      </c>
      <c r="B62" s="178" t="s">
        <v>322</v>
      </c>
      <c r="C62" s="178"/>
      <c r="D62" s="234" t="s">
        <v>331</v>
      </c>
      <c r="E62" s="242" t="str">
        <f>IF($D$8="Category A","Required","Priority 1")</f>
        <v>Priority 1</v>
      </c>
      <c r="F62" s="305"/>
      <c r="G62" s="420"/>
      <c r="H62" s="306">
        <f t="shared" si="29"/>
        <v>1</v>
      </c>
      <c r="I62" s="305"/>
      <c r="J62" s="420"/>
      <c r="K62" s="306">
        <f t="shared" si="30"/>
        <v>1</v>
      </c>
      <c r="L62" s="305"/>
      <c r="M62" s="420"/>
      <c r="N62" s="306">
        <f t="shared" si="31"/>
        <v>1</v>
      </c>
      <c r="O62" s="305"/>
      <c r="P62" s="420"/>
      <c r="Q62" s="306">
        <f t="shared" si="32"/>
        <v>1</v>
      </c>
      <c r="R62" s="305"/>
      <c r="S62" s="420"/>
      <c r="T62" s="306">
        <f t="shared" si="33"/>
        <v>1</v>
      </c>
      <c r="U62" s="293"/>
      <c r="V62" s="261" t="s">
        <v>7</v>
      </c>
      <c r="W62" s="231">
        <f t="shared" si="34"/>
        <v>0</v>
      </c>
      <c r="X62" s="25"/>
    </row>
    <row r="63" spans="1:24" s="183" customFormat="1" ht="25.5" x14ac:dyDescent="0.2">
      <c r="A63" s="178">
        <v>1</v>
      </c>
      <c r="B63" s="178" t="s">
        <v>323</v>
      </c>
      <c r="C63" s="178"/>
      <c r="D63" s="182" t="s">
        <v>353</v>
      </c>
      <c r="E63" s="242" t="str">
        <f>IF(AND(D6="New_Construction",OR($D$8="Category A",$D$8="Category B")),"Required","Priority 1")</f>
        <v>Priority 1</v>
      </c>
      <c r="F63" s="305"/>
      <c r="G63" s="420"/>
      <c r="H63" s="306">
        <f t="shared" si="29"/>
        <v>1</v>
      </c>
      <c r="I63" s="305"/>
      <c r="J63" s="420"/>
      <c r="K63" s="306">
        <f t="shared" si="30"/>
        <v>1</v>
      </c>
      <c r="L63" s="305"/>
      <c r="M63" s="420"/>
      <c r="N63" s="306">
        <f t="shared" si="31"/>
        <v>1</v>
      </c>
      <c r="O63" s="305"/>
      <c r="P63" s="420"/>
      <c r="Q63" s="306">
        <f t="shared" si="32"/>
        <v>1</v>
      </c>
      <c r="R63" s="305"/>
      <c r="S63" s="420"/>
      <c r="T63" s="306">
        <f t="shared" si="33"/>
        <v>1</v>
      </c>
      <c r="U63" s="293"/>
      <c r="V63" s="261" t="s">
        <v>119</v>
      </c>
      <c r="W63" s="231">
        <f t="shared" si="34"/>
        <v>0</v>
      </c>
      <c r="X63" s="25"/>
    </row>
    <row r="64" spans="1:24" s="183" customFormat="1" ht="38.25" x14ac:dyDescent="0.2">
      <c r="A64" s="178">
        <v>1</v>
      </c>
      <c r="B64" s="178" t="s">
        <v>324</v>
      </c>
      <c r="C64" s="178"/>
      <c r="D64" s="182" t="s">
        <v>354</v>
      </c>
      <c r="E64" s="242" t="s">
        <v>360</v>
      </c>
      <c r="F64" s="305"/>
      <c r="G64" s="420"/>
      <c r="H64" s="306">
        <f t="shared" si="29"/>
        <v>1</v>
      </c>
      <c r="I64" s="305"/>
      <c r="J64" s="420"/>
      <c r="K64" s="306">
        <f t="shared" si="30"/>
        <v>1</v>
      </c>
      <c r="L64" s="305"/>
      <c r="M64" s="420"/>
      <c r="N64" s="306">
        <f t="shared" si="31"/>
        <v>1</v>
      </c>
      <c r="O64" s="305"/>
      <c r="P64" s="420"/>
      <c r="Q64" s="306">
        <f t="shared" si="32"/>
        <v>1</v>
      </c>
      <c r="R64" s="305"/>
      <c r="S64" s="420"/>
      <c r="T64" s="306">
        <f t="shared" si="33"/>
        <v>1</v>
      </c>
      <c r="U64" s="293"/>
      <c r="V64" s="205" t="s">
        <v>7</v>
      </c>
      <c r="W64" s="231">
        <f t="shared" si="34"/>
        <v>0</v>
      </c>
      <c r="X64" s="25"/>
    </row>
    <row r="65" spans="1:257" ht="39.950000000000003" customHeight="1" x14ac:dyDescent="0.2">
      <c r="A65" s="206" t="s">
        <v>303</v>
      </c>
      <c r="B65" s="207"/>
      <c r="C65" s="206"/>
      <c r="D65" s="208" t="s">
        <v>281</v>
      </c>
      <c r="E65" s="245" t="s">
        <v>275</v>
      </c>
      <c r="F65" s="284">
        <f t="shared" ref="F65:S65" si="35">SUM(F67:F75)</f>
        <v>0</v>
      </c>
      <c r="G65" s="418">
        <f t="shared" si="35"/>
        <v>0</v>
      </c>
      <c r="H65" s="276">
        <f t="shared" si="35"/>
        <v>15</v>
      </c>
      <c r="I65" s="284">
        <f t="shared" si="35"/>
        <v>0</v>
      </c>
      <c r="J65" s="418">
        <f t="shared" si="35"/>
        <v>0</v>
      </c>
      <c r="K65" s="276">
        <f t="shared" ref="K65" si="36">SUM(K67:K75)</f>
        <v>15</v>
      </c>
      <c r="L65" s="284">
        <f>SUM(L67:L75)</f>
        <v>0</v>
      </c>
      <c r="M65" s="418">
        <f>SUM(M67:M75)</f>
        <v>0</v>
      </c>
      <c r="N65" s="276">
        <f t="shared" ref="N65" si="37">SUM(N67:N75)</f>
        <v>15</v>
      </c>
      <c r="O65" s="284">
        <f t="shared" si="35"/>
        <v>0</v>
      </c>
      <c r="P65" s="418">
        <f t="shared" si="35"/>
        <v>0</v>
      </c>
      <c r="Q65" s="276">
        <f t="shared" ref="Q65" si="38">SUM(Q67:Q75)</f>
        <v>15</v>
      </c>
      <c r="R65" s="284">
        <f t="shared" si="35"/>
        <v>0</v>
      </c>
      <c r="S65" s="418">
        <f t="shared" si="35"/>
        <v>0</v>
      </c>
      <c r="T65" s="276">
        <f t="shared" ref="T65" si="39">SUM(T67:T75)</f>
        <v>15</v>
      </c>
      <c r="U65" s="298"/>
      <c r="V65" s="504" t="s">
        <v>205</v>
      </c>
      <c r="W65" s="505"/>
      <c r="X65" s="202"/>
    </row>
    <row r="66" spans="1:257" ht="57.75" x14ac:dyDescent="0.2">
      <c r="A66" s="176" t="s">
        <v>358</v>
      </c>
      <c r="B66" s="176" t="s">
        <v>142</v>
      </c>
      <c r="C66" s="176" t="s">
        <v>333</v>
      </c>
      <c r="D66" s="177" t="s">
        <v>3</v>
      </c>
      <c r="E66" s="241" t="s">
        <v>306</v>
      </c>
      <c r="F66" s="285" t="s">
        <v>0</v>
      </c>
      <c r="G66" s="419" t="s">
        <v>12</v>
      </c>
      <c r="H66" s="277" t="s">
        <v>1</v>
      </c>
      <c r="I66" s="285" t="s">
        <v>0</v>
      </c>
      <c r="J66" s="419" t="s">
        <v>12</v>
      </c>
      <c r="K66" s="277" t="s">
        <v>1</v>
      </c>
      <c r="L66" s="285" t="s">
        <v>0</v>
      </c>
      <c r="M66" s="419" t="s">
        <v>12</v>
      </c>
      <c r="N66" s="277" t="s">
        <v>1</v>
      </c>
      <c r="O66" s="285" t="s">
        <v>0</v>
      </c>
      <c r="P66" s="419" t="s">
        <v>12</v>
      </c>
      <c r="Q66" s="277" t="s">
        <v>1</v>
      </c>
      <c r="R66" s="285" t="s">
        <v>0</v>
      </c>
      <c r="S66" s="419" t="s">
        <v>12</v>
      </c>
      <c r="T66" s="277" t="s">
        <v>1</v>
      </c>
      <c r="U66" s="295" t="s">
        <v>308</v>
      </c>
      <c r="V66" s="179" t="s">
        <v>268</v>
      </c>
      <c r="W66" s="180" t="s">
        <v>114</v>
      </c>
      <c r="X66" s="203"/>
      <c r="Y66" s="190"/>
      <c r="Z66" s="191"/>
      <c r="AA66" s="189"/>
      <c r="AB66" s="189"/>
      <c r="AC66" s="192"/>
      <c r="AD66" s="193"/>
      <c r="AE66" s="194"/>
      <c r="AF66" s="195"/>
      <c r="AG66" s="194"/>
      <c r="AH66" s="196"/>
      <c r="AI66" s="197"/>
      <c r="AJ66" s="194"/>
      <c r="AK66" s="195"/>
      <c r="AL66" s="194"/>
      <c r="AM66" s="188"/>
      <c r="AN66" s="189"/>
      <c r="AO66" s="190"/>
      <c r="AP66" s="191"/>
      <c r="AQ66" s="189"/>
      <c r="AR66" s="189"/>
      <c r="AS66" s="192"/>
      <c r="AT66" s="193"/>
      <c r="AU66" s="194"/>
      <c r="AV66" s="195"/>
      <c r="AW66" s="194"/>
      <c r="AX66" s="196"/>
      <c r="AY66" s="197"/>
      <c r="AZ66" s="194"/>
      <c r="BA66" s="195"/>
      <c r="BB66" s="194"/>
      <c r="BC66" s="188"/>
      <c r="BD66" s="189"/>
      <c r="BE66" s="190"/>
      <c r="BF66" s="191"/>
      <c r="BG66" s="189"/>
      <c r="BH66" s="189"/>
      <c r="BI66" s="192"/>
      <c r="BJ66" s="193"/>
      <c r="BK66" s="194"/>
      <c r="BL66" s="195"/>
      <c r="BM66" s="194"/>
      <c r="BN66" s="196"/>
      <c r="BO66" s="197"/>
      <c r="BP66" s="194"/>
      <c r="BQ66" s="195"/>
      <c r="BR66" s="194"/>
      <c r="BS66" s="188"/>
      <c r="BT66" s="189"/>
      <c r="BU66" s="190"/>
      <c r="BV66" s="191"/>
      <c r="BW66" s="189"/>
      <c r="BX66" s="189"/>
      <c r="BY66" s="192"/>
      <c r="BZ66" s="193"/>
      <c r="CA66" s="194"/>
      <c r="CB66" s="195"/>
      <c r="CC66" s="194"/>
      <c r="CD66" s="196"/>
      <c r="CE66" s="197"/>
      <c r="CF66" s="194"/>
      <c r="CG66" s="195"/>
      <c r="CH66" s="194"/>
      <c r="CI66" s="188"/>
      <c r="CJ66" s="189"/>
      <c r="CK66" s="190"/>
      <c r="CL66" s="191"/>
      <c r="CM66" s="189"/>
      <c r="CN66" s="189"/>
      <c r="CO66" s="192"/>
      <c r="CP66" s="193"/>
      <c r="CQ66" s="194"/>
      <c r="CR66" s="195"/>
      <c r="CS66" s="194"/>
      <c r="CT66" s="196"/>
      <c r="CU66" s="197"/>
      <c r="CV66" s="194"/>
      <c r="CW66" s="195"/>
      <c r="CX66" s="194"/>
      <c r="CY66" s="188"/>
      <c r="CZ66" s="189"/>
      <c r="DA66" s="190"/>
      <c r="DB66" s="191"/>
      <c r="DC66" s="189"/>
      <c r="DD66" s="189"/>
      <c r="DE66" s="192"/>
      <c r="DF66" s="193"/>
      <c r="DG66" s="194"/>
      <c r="DH66" s="195"/>
      <c r="DI66" s="194"/>
      <c r="DJ66" s="196"/>
      <c r="DK66" s="197"/>
      <c r="DL66" s="194"/>
      <c r="DM66" s="195"/>
      <c r="DN66" s="194"/>
      <c r="DO66" s="188"/>
      <c r="DP66" s="189"/>
      <c r="DQ66" s="190"/>
      <c r="DR66" s="191"/>
      <c r="DS66" s="189"/>
      <c r="DT66" s="189"/>
      <c r="DU66" s="192"/>
      <c r="DV66" s="193"/>
      <c r="DW66" s="194"/>
      <c r="DX66" s="195"/>
      <c r="DY66" s="194"/>
      <c r="DZ66" s="196"/>
      <c r="EA66" s="197"/>
      <c r="EB66" s="194"/>
      <c r="EC66" s="195"/>
      <c r="ED66" s="194"/>
      <c r="EE66" s="188"/>
      <c r="EF66" s="189"/>
      <c r="EG66" s="190"/>
      <c r="EH66" s="191"/>
      <c r="EI66" s="189"/>
      <c r="EJ66" s="189"/>
      <c r="EK66" s="192"/>
      <c r="EL66" s="193"/>
      <c r="EM66" s="194"/>
      <c r="EN66" s="195"/>
      <c r="EO66" s="194"/>
      <c r="EP66" s="196"/>
      <c r="EQ66" s="197"/>
      <c r="ER66" s="194"/>
      <c r="ES66" s="195"/>
      <c r="ET66" s="194"/>
      <c r="EU66" s="188"/>
      <c r="EV66" s="189"/>
      <c r="EW66" s="190"/>
      <c r="EX66" s="191"/>
      <c r="EY66" s="189"/>
      <c r="EZ66" s="189"/>
      <c r="FA66" s="192"/>
      <c r="FB66" s="193"/>
      <c r="FC66" s="194"/>
      <c r="FD66" s="195"/>
      <c r="FE66" s="194"/>
      <c r="FF66" s="196"/>
      <c r="FG66" s="197"/>
      <c r="FH66" s="194"/>
      <c r="FI66" s="195"/>
      <c r="FJ66" s="194"/>
      <c r="FK66" s="188"/>
      <c r="FL66" s="189"/>
      <c r="FM66" s="190"/>
      <c r="FN66" s="191"/>
      <c r="FO66" s="189"/>
      <c r="FP66" s="189"/>
      <c r="FQ66" s="192"/>
      <c r="FR66" s="193"/>
      <c r="FS66" s="194"/>
      <c r="FT66" s="195"/>
      <c r="FU66" s="194"/>
      <c r="FV66" s="196"/>
      <c r="FW66" s="197"/>
      <c r="FX66" s="194"/>
      <c r="FY66" s="195"/>
      <c r="FZ66" s="194"/>
      <c r="GA66" s="188"/>
      <c r="GB66" s="189"/>
      <c r="GC66" s="190"/>
      <c r="GD66" s="191"/>
      <c r="GE66" s="189"/>
      <c r="GF66" s="189"/>
      <c r="GG66" s="192"/>
      <c r="GH66" s="193"/>
      <c r="GI66" s="194"/>
      <c r="GJ66" s="195"/>
      <c r="GK66" s="194"/>
      <c r="GL66" s="196"/>
      <c r="GM66" s="197"/>
      <c r="GN66" s="194"/>
      <c r="GO66" s="195"/>
      <c r="GP66" s="194"/>
      <c r="GQ66" s="188"/>
      <c r="GR66" s="189"/>
      <c r="GS66" s="190"/>
      <c r="GT66" s="191"/>
      <c r="GU66" s="189"/>
      <c r="GV66" s="189"/>
      <c r="GW66" s="192"/>
      <c r="GX66" s="193"/>
      <c r="GY66" s="194"/>
      <c r="GZ66" s="195"/>
      <c r="HA66" s="194"/>
      <c r="HB66" s="196"/>
      <c r="HC66" s="197"/>
      <c r="HD66" s="194"/>
      <c r="HE66" s="195"/>
      <c r="HF66" s="194"/>
      <c r="HG66" s="188"/>
      <c r="HH66" s="189"/>
      <c r="HI66" s="190"/>
      <c r="HJ66" s="191"/>
      <c r="HK66" s="189"/>
      <c r="HL66" s="189"/>
      <c r="HM66" s="192"/>
      <c r="HN66" s="193"/>
      <c r="HO66" s="194"/>
      <c r="HP66" s="195"/>
      <c r="HQ66" s="194"/>
      <c r="HR66" s="196"/>
      <c r="HS66" s="197"/>
      <c r="HT66" s="194"/>
      <c r="HU66" s="195"/>
      <c r="HV66" s="194"/>
      <c r="HW66" s="188"/>
      <c r="HX66" s="189"/>
      <c r="HY66" s="190"/>
      <c r="HZ66" s="191"/>
      <c r="IA66" s="189"/>
      <c r="IB66" s="189"/>
      <c r="IC66" s="192"/>
      <c r="ID66" s="193"/>
      <c r="IE66" s="194"/>
      <c r="IF66" s="195"/>
      <c r="IG66" s="194"/>
      <c r="IH66" s="196"/>
      <c r="II66" s="197"/>
      <c r="IJ66" s="194"/>
      <c r="IK66" s="195"/>
      <c r="IL66" s="194"/>
      <c r="IM66" s="188"/>
      <c r="IN66" s="189"/>
      <c r="IO66" s="190"/>
      <c r="IP66" s="191"/>
      <c r="IQ66" s="189"/>
      <c r="IR66" s="189"/>
      <c r="IS66" s="192"/>
      <c r="IT66" s="193"/>
      <c r="IU66" s="194"/>
      <c r="IV66" s="195"/>
      <c r="IW66" s="194"/>
    </row>
    <row r="67" spans="1:257" s="183" customFormat="1" ht="15.75" x14ac:dyDescent="0.2">
      <c r="A67" s="178">
        <v>1</v>
      </c>
      <c r="B67" s="178" t="s">
        <v>229</v>
      </c>
      <c r="C67" s="178"/>
      <c r="D67" s="182" t="s">
        <v>470</v>
      </c>
      <c r="E67" s="242" t="s">
        <v>2</v>
      </c>
      <c r="F67" s="305"/>
      <c r="G67" s="420"/>
      <c r="H67" s="306">
        <f t="shared" ref="H67:H75" si="40">$A67-F67-G67</f>
        <v>1</v>
      </c>
      <c r="I67" s="305"/>
      <c r="J67" s="420"/>
      <c r="K67" s="306">
        <f t="shared" ref="K67:K75" si="41">$A67-I67-J67</f>
        <v>1</v>
      </c>
      <c r="L67" s="305"/>
      <c r="M67" s="420"/>
      <c r="N67" s="306">
        <f t="shared" ref="N67:N75" si="42">$A67-L67-M67</f>
        <v>1</v>
      </c>
      <c r="O67" s="305"/>
      <c r="P67" s="420"/>
      <c r="Q67" s="306">
        <f t="shared" ref="Q67:Q75" si="43">$A67-O67-P67</f>
        <v>1</v>
      </c>
      <c r="R67" s="305"/>
      <c r="S67" s="420"/>
      <c r="T67" s="306">
        <f t="shared" ref="T67:T75" si="44">$A67-R67-S67</f>
        <v>1</v>
      </c>
      <c r="U67" s="293"/>
      <c r="V67" s="205" t="s">
        <v>7</v>
      </c>
      <c r="W67" s="231">
        <f t="shared" ref="W67:W75" si="45">INDEX($S$1:$V$8, MATCH(V67,$S$1:$S$8,), MATCH("Initials",$S$1:$V$1,))</f>
        <v>0</v>
      </c>
      <c r="X67" s="25"/>
    </row>
    <row r="68" spans="1:257" s="183" customFormat="1" ht="15.75" x14ac:dyDescent="0.2">
      <c r="A68" s="178">
        <v>3</v>
      </c>
      <c r="B68" s="178" t="s">
        <v>230</v>
      </c>
      <c r="C68" s="178"/>
      <c r="D68" s="182" t="s">
        <v>299</v>
      </c>
      <c r="E68" s="242" t="s">
        <v>359</v>
      </c>
      <c r="F68" s="305"/>
      <c r="G68" s="420"/>
      <c r="H68" s="306">
        <f t="shared" si="40"/>
        <v>3</v>
      </c>
      <c r="I68" s="305"/>
      <c r="J68" s="420"/>
      <c r="K68" s="306">
        <f t="shared" si="41"/>
        <v>3</v>
      </c>
      <c r="L68" s="305"/>
      <c r="M68" s="420"/>
      <c r="N68" s="306">
        <f t="shared" si="42"/>
        <v>3</v>
      </c>
      <c r="O68" s="305"/>
      <c r="P68" s="420"/>
      <c r="Q68" s="306">
        <f t="shared" si="43"/>
        <v>3</v>
      </c>
      <c r="R68" s="305"/>
      <c r="S68" s="420"/>
      <c r="T68" s="306">
        <f t="shared" si="44"/>
        <v>3</v>
      </c>
      <c r="U68" s="293"/>
      <c r="V68" s="205" t="s">
        <v>11</v>
      </c>
      <c r="W68" s="231">
        <f t="shared" si="45"/>
        <v>0</v>
      </c>
      <c r="X68" s="25"/>
    </row>
    <row r="69" spans="1:257" s="183" customFormat="1" ht="15.75" x14ac:dyDescent="0.2">
      <c r="A69" s="178">
        <v>1</v>
      </c>
      <c r="B69" s="178" t="s">
        <v>231</v>
      </c>
      <c r="C69" s="178"/>
      <c r="D69" s="182" t="s">
        <v>177</v>
      </c>
      <c r="E69" s="242" t="s">
        <v>2</v>
      </c>
      <c r="F69" s="305"/>
      <c r="G69" s="420"/>
      <c r="H69" s="306">
        <f t="shared" si="40"/>
        <v>1</v>
      </c>
      <c r="I69" s="305"/>
      <c r="J69" s="420"/>
      <c r="K69" s="306">
        <f t="shared" si="41"/>
        <v>1</v>
      </c>
      <c r="L69" s="305"/>
      <c r="M69" s="420"/>
      <c r="N69" s="306">
        <f t="shared" si="42"/>
        <v>1</v>
      </c>
      <c r="O69" s="305"/>
      <c r="P69" s="420"/>
      <c r="Q69" s="306">
        <f t="shared" si="43"/>
        <v>1</v>
      </c>
      <c r="R69" s="305"/>
      <c r="S69" s="420"/>
      <c r="T69" s="306">
        <f t="shared" si="44"/>
        <v>1</v>
      </c>
      <c r="U69" s="293"/>
      <c r="V69" s="261" t="s">
        <v>200</v>
      </c>
      <c r="W69" s="231">
        <f t="shared" si="45"/>
        <v>0</v>
      </c>
      <c r="X69" s="25"/>
    </row>
    <row r="70" spans="1:257" s="183" customFormat="1" ht="15.75" x14ac:dyDescent="0.2">
      <c r="A70" s="178">
        <v>1</v>
      </c>
      <c r="B70" s="178" t="s">
        <v>232</v>
      </c>
      <c r="C70" s="178"/>
      <c r="D70" s="182" t="s">
        <v>293</v>
      </c>
      <c r="E70" s="242" t="s">
        <v>360</v>
      </c>
      <c r="F70" s="305"/>
      <c r="G70" s="420"/>
      <c r="H70" s="306">
        <f t="shared" si="40"/>
        <v>1</v>
      </c>
      <c r="I70" s="305"/>
      <c r="J70" s="420"/>
      <c r="K70" s="306">
        <f t="shared" si="41"/>
        <v>1</v>
      </c>
      <c r="L70" s="305"/>
      <c r="M70" s="420"/>
      <c r="N70" s="306">
        <f t="shared" si="42"/>
        <v>1</v>
      </c>
      <c r="O70" s="305"/>
      <c r="P70" s="420"/>
      <c r="Q70" s="306">
        <f t="shared" si="43"/>
        <v>1</v>
      </c>
      <c r="R70" s="305"/>
      <c r="S70" s="420"/>
      <c r="T70" s="306">
        <f t="shared" si="44"/>
        <v>1</v>
      </c>
      <c r="U70" s="293"/>
      <c r="V70" s="261" t="s">
        <v>200</v>
      </c>
      <c r="W70" s="231">
        <f t="shared" si="45"/>
        <v>0</v>
      </c>
      <c r="X70" s="25"/>
    </row>
    <row r="71" spans="1:257" s="183" customFormat="1" ht="38.25" x14ac:dyDescent="0.2">
      <c r="A71" s="178">
        <v>3</v>
      </c>
      <c r="B71" s="178" t="s">
        <v>233</v>
      </c>
      <c r="C71" s="178"/>
      <c r="D71" s="265" t="s">
        <v>282</v>
      </c>
      <c r="E71" s="242" t="s">
        <v>360</v>
      </c>
      <c r="F71" s="305"/>
      <c r="G71" s="420"/>
      <c r="H71" s="306">
        <f t="shared" si="40"/>
        <v>3</v>
      </c>
      <c r="I71" s="305"/>
      <c r="J71" s="420"/>
      <c r="K71" s="306">
        <f t="shared" si="41"/>
        <v>3</v>
      </c>
      <c r="L71" s="305"/>
      <c r="M71" s="420"/>
      <c r="N71" s="306">
        <f t="shared" si="42"/>
        <v>3</v>
      </c>
      <c r="O71" s="305"/>
      <c r="P71" s="420"/>
      <c r="Q71" s="306">
        <f t="shared" si="43"/>
        <v>3</v>
      </c>
      <c r="R71" s="305"/>
      <c r="S71" s="420"/>
      <c r="T71" s="306">
        <f t="shared" si="44"/>
        <v>3</v>
      </c>
      <c r="U71" s="293"/>
      <c r="V71" s="261" t="s">
        <v>200</v>
      </c>
      <c r="W71" s="231">
        <f t="shared" si="45"/>
        <v>0</v>
      </c>
      <c r="X71" s="25"/>
    </row>
    <row r="72" spans="1:257" s="183" customFormat="1" ht="38.25" x14ac:dyDescent="0.2">
      <c r="A72" s="178">
        <v>3</v>
      </c>
      <c r="B72" s="178" t="s">
        <v>234</v>
      </c>
      <c r="C72" s="178"/>
      <c r="D72" s="265" t="s">
        <v>302</v>
      </c>
      <c r="E72" s="242" t="s">
        <v>360</v>
      </c>
      <c r="F72" s="305"/>
      <c r="G72" s="420"/>
      <c r="H72" s="306">
        <f t="shared" si="40"/>
        <v>3</v>
      </c>
      <c r="I72" s="305"/>
      <c r="J72" s="420"/>
      <c r="K72" s="306">
        <f t="shared" si="41"/>
        <v>3</v>
      </c>
      <c r="L72" s="305"/>
      <c r="M72" s="420"/>
      <c r="N72" s="306">
        <f t="shared" si="42"/>
        <v>3</v>
      </c>
      <c r="O72" s="305"/>
      <c r="P72" s="420"/>
      <c r="Q72" s="306">
        <f t="shared" si="43"/>
        <v>3</v>
      </c>
      <c r="R72" s="305"/>
      <c r="S72" s="420"/>
      <c r="T72" s="306">
        <f t="shared" si="44"/>
        <v>3</v>
      </c>
      <c r="U72" s="293"/>
      <c r="V72" s="261" t="s">
        <v>200</v>
      </c>
      <c r="W72" s="231">
        <f t="shared" si="45"/>
        <v>0</v>
      </c>
      <c r="X72" s="25"/>
    </row>
    <row r="73" spans="1:257" s="183" customFormat="1" ht="15.75" x14ac:dyDescent="0.2">
      <c r="A73" s="178">
        <v>1</v>
      </c>
      <c r="B73" s="178" t="s">
        <v>235</v>
      </c>
      <c r="C73" s="178"/>
      <c r="D73" s="265" t="s">
        <v>283</v>
      </c>
      <c r="E73" s="242" t="s">
        <v>360</v>
      </c>
      <c r="F73" s="305"/>
      <c r="G73" s="420"/>
      <c r="H73" s="306">
        <f t="shared" si="40"/>
        <v>1</v>
      </c>
      <c r="I73" s="305"/>
      <c r="J73" s="420"/>
      <c r="K73" s="306">
        <f t="shared" si="41"/>
        <v>1</v>
      </c>
      <c r="L73" s="305"/>
      <c r="M73" s="420"/>
      <c r="N73" s="306">
        <f t="shared" si="42"/>
        <v>1</v>
      </c>
      <c r="O73" s="305"/>
      <c r="P73" s="420"/>
      <c r="Q73" s="306">
        <f t="shared" si="43"/>
        <v>1</v>
      </c>
      <c r="R73" s="305"/>
      <c r="S73" s="420"/>
      <c r="T73" s="306">
        <f t="shared" si="44"/>
        <v>1</v>
      </c>
      <c r="U73" s="293"/>
      <c r="V73" s="261" t="s">
        <v>200</v>
      </c>
      <c r="W73" s="231">
        <f t="shared" si="45"/>
        <v>0</v>
      </c>
      <c r="X73" s="25"/>
    </row>
    <row r="74" spans="1:257" s="183" customFormat="1" ht="15.75" x14ac:dyDescent="0.2">
      <c r="A74" s="178">
        <v>1</v>
      </c>
      <c r="B74" s="178" t="s">
        <v>236</v>
      </c>
      <c r="C74" s="178"/>
      <c r="D74" s="265" t="s">
        <v>178</v>
      </c>
      <c r="E74" s="242" t="s">
        <v>360</v>
      </c>
      <c r="F74" s="305"/>
      <c r="G74" s="420"/>
      <c r="H74" s="306">
        <f t="shared" si="40"/>
        <v>1</v>
      </c>
      <c r="I74" s="305"/>
      <c r="J74" s="420"/>
      <c r="K74" s="306">
        <f t="shared" si="41"/>
        <v>1</v>
      </c>
      <c r="L74" s="305"/>
      <c r="M74" s="420"/>
      <c r="N74" s="306">
        <f t="shared" si="42"/>
        <v>1</v>
      </c>
      <c r="O74" s="305"/>
      <c r="P74" s="420"/>
      <c r="Q74" s="306">
        <f t="shared" si="43"/>
        <v>1</v>
      </c>
      <c r="R74" s="305"/>
      <c r="S74" s="420"/>
      <c r="T74" s="306">
        <f t="shared" si="44"/>
        <v>1</v>
      </c>
      <c r="U74" s="293"/>
      <c r="V74" s="261" t="s">
        <v>200</v>
      </c>
      <c r="W74" s="231">
        <f t="shared" si="45"/>
        <v>0</v>
      </c>
      <c r="X74" s="25"/>
    </row>
    <row r="75" spans="1:257" s="183" customFormat="1" ht="15.75" x14ac:dyDescent="0.2">
      <c r="A75" s="178">
        <v>1</v>
      </c>
      <c r="B75" s="178" t="s">
        <v>237</v>
      </c>
      <c r="C75" s="178"/>
      <c r="D75" s="265" t="s">
        <v>179</v>
      </c>
      <c r="E75" s="242" t="s">
        <v>360</v>
      </c>
      <c r="F75" s="305"/>
      <c r="G75" s="420"/>
      <c r="H75" s="306">
        <f t="shared" si="40"/>
        <v>1</v>
      </c>
      <c r="I75" s="305"/>
      <c r="J75" s="420"/>
      <c r="K75" s="306">
        <f t="shared" si="41"/>
        <v>1</v>
      </c>
      <c r="L75" s="305"/>
      <c r="M75" s="420"/>
      <c r="N75" s="306">
        <f t="shared" si="42"/>
        <v>1</v>
      </c>
      <c r="O75" s="305"/>
      <c r="P75" s="420"/>
      <c r="Q75" s="306">
        <f t="shared" si="43"/>
        <v>1</v>
      </c>
      <c r="R75" s="305"/>
      <c r="S75" s="420"/>
      <c r="T75" s="306">
        <f t="shared" si="44"/>
        <v>1</v>
      </c>
      <c r="U75" s="293"/>
      <c r="V75" s="261" t="s">
        <v>200</v>
      </c>
      <c r="W75" s="231">
        <f t="shared" si="45"/>
        <v>0</v>
      </c>
      <c r="X75" s="25"/>
    </row>
    <row r="76" spans="1:257" ht="39.950000000000003" customHeight="1" x14ac:dyDescent="0.2">
      <c r="A76" s="209" t="s">
        <v>180</v>
      </c>
      <c r="B76" s="210"/>
      <c r="C76" s="209"/>
      <c r="D76" s="211" t="s">
        <v>136</v>
      </c>
      <c r="E76" s="246" t="s">
        <v>276</v>
      </c>
      <c r="F76" s="284">
        <f t="shared" ref="F76:S76" si="46">SUM(F78:F96)</f>
        <v>0</v>
      </c>
      <c r="G76" s="418">
        <f t="shared" si="46"/>
        <v>0</v>
      </c>
      <c r="H76" s="276">
        <f t="shared" si="46"/>
        <v>19</v>
      </c>
      <c r="I76" s="284">
        <f t="shared" si="46"/>
        <v>0</v>
      </c>
      <c r="J76" s="418">
        <f t="shared" si="46"/>
        <v>0</v>
      </c>
      <c r="K76" s="276">
        <f t="shared" ref="K76" si="47">SUM(K78:K96)</f>
        <v>19</v>
      </c>
      <c r="L76" s="284">
        <f>SUM(L78:L96)</f>
        <v>0</v>
      </c>
      <c r="M76" s="418">
        <f>SUM(M78:M96)</f>
        <v>0</v>
      </c>
      <c r="N76" s="276">
        <f t="shared" ref="N76" si="48">SUM(N78:N96)</f>
        <v>19</v>
      </c>
      <c r="O76" s="284">
        <f t="shared" si="46"/>
        <v>0</v>
      </c>
      <c r="P76" s="418">
        <f t="shared" si="46"/>
        <v>0</v>
      </c>
      <c r="Q76" s="276">
        <f t="shared" ref="Q76" si="49">SUM(Q78:Q96)</f>
        <v>19</v>
      </c>
      <c r="R76" s="284">
        <f t="shared" si="46"/>
        <v>0</v>
      </c>
      <c r="S76" s="418">
        <f t="shared" si="46"/>
        <v>0</v>
      </c>
      <c r="T76" s="276">
        <f t="shared" ref="T76" si="50">SUM(T78:T96)</f>
        <v>19</v>
      </c>
      <c r="U76" s="299"/>
      <c r="V76" s="492" t="s">
        <v>205</v>
      </c>
      <c r="W76" s="493"/>
      <c r="X76" s="202"/>
    </row>
    <row r="77" spans="1:257" ht="57.75" x14ac:dyDescent="0.2">
      <c r="A77" s="176" t="s">
        <v>358</v>
      </c>
      <c r="B77" s="176" t="s">
        <v>142</v>
      </c>
      <c r="C77" s="176" t="s">
        <v>333</v>
      </c>
      <c r="D77" s="177" t="s">
        <v>3</v>
      </c>
      <c r="E77" s="241" t="s">
        <v>306</v>
      </c>
      <c r="F77" s="285" t="s">
        <v>0</v>
      </c>
      <c r="G77" s="419" t="s">
        <v>12</v>
      </c>
      <c r="H77" s="277" t="s">
        <v>1</v>
      </c>
      <c r="I77" s="285" t="s">
        <v>0</v>
      </c>
      <c r="J77" s="419" t="s">
        <v>12</v>
      </c>
      <c r="K77" s="277" t="s">
        <v>1</v>
      </c>
      <c r="L77" s="285" t="s">
        <v>0</v>
      </c>
      <c r="M77" s="419" t="s">
        <v>12</v>
      </c>
      <c r="N77" s="277" t="s">
        <v>1</v>
      </c>
      <c r="O77" s="285" t="s">
        <v>0</v>
      </c>
      <c r="P77" s="419" t="s">
        <v>12</v>
      </c>
      <c r="Q77" s="277" t="s">
        <v>1</v>
      </c>
      <c r="R77" s="285" t="s">
        <v>0</v>
      </c>
      <c r="S77" s="419" t="s">
        <v>12</v>
      </c>
      <c r="T77" s="277" t="s">
        <v>1</v>
      </c>
      <c r="U77" s="295" t="s">
        <v>308</v>
      </c>
      <c r="V77" s="179" t="s">
        <v>268</v>
      </c>
      <c r="W77" s="180" t="s">
        <v>114</v>
      </c>
      <c r="X77" s="25"/>
      <c r="Y77" s="190"/>
      <c r="Z77" s="191"/>
      <c r="AA77" s="189"/>
      <c r="AB77" s="189"/>
      <c r="AC77" s="192"/>
      <c r="AD77" s="193"/>
      <c r="AE77" s="194"/>
      <c r="AF77" s="195"/>
      <c r="AG77" s="194"/>
      <c r="AH77" s="196"/>
      <c r="AI77" s="197"/>
      <c r="AJ77" s="194"/>
      <c r="AK77" s="195"/>
      <c r="AL77" s="194"/>
      <c r="AM77" s="188"/>
      <c r="AN77" s="189"/>
      <c r="AO77" s="190"/>
      <c r="AP77" s="191"/>
      <c r="AQ77" s="189"/>
      <c r="AR77" s="189"/>
      <c r="AS77" s="192"/>
      <c r="AT77" s="193"/>
      <c r="AU77" s="194"/>
      <c r="AV77" s="195"/>
      <c r="AW77" s="194"/>
      <c r="AX77" s="196"/>
      <c r="AY77" s="197"/>
      <c r="AZ77" s="194"/>
      <c r="BA77" s="195"/>
      <c r="BB77" s="194"/>
      <c r="BC77" s="188"/>
      <c r="BD77" s="189"/>
      <c r="BE77" s="190"/>
      <c r="BF77" s="191"/>
      <c r="BG77" s="189"/>
      <c r="BH77" s="189"/>
      <c r="BI77" s="192"/>
      <c r="BJ77" s="193"/>
      <c r="BK77" s="194"/>
      <c r="BL77" s="195"/>
      <c r="BM77" s="194"/>
      <c r="BN77" s="196"/>
      <c r="BO77" s="197"/>
      <c r="BP77" s="194"/>
      <c r="BQ77" s="195"/>
      <c r="BR77" s="194"/>
      <c r="BS77" s="188"/>
      <c r="BT77" s="189"/>
      <c r="BU77" s="190"/>
      <c r="BV77" s="191"/>
      <c r="BW77" s="189"/>
      <c r="BX77" s="189"/>
      <c r="BY77" s="192"/>
      <c r="BZ77" s="193"/>
      <c r="CA77" s="194"/>
      <c r="CB77" s="195"/>
      <c r="CC77" s="194"/>
      <c r="CD77" s="196"/>
      <c r="CE77" s="197"/>
      <c r="CF77" s="194"/>
      <c r="CG77" s="195"/>
      <c r="CH77" s="194"/>
      <c r="CI77" s="188"/>
      <c r="CJ77" s="189"/>
      <c r="CK77" s="190"/>
      <c r="CL77" s="191"/>
      <c r="CM77" s="189"/>
      <c r="CN77" s="189"/>
      <c r="CO77" s="192"/>
      <c r="CP77" s="193"/>
      <c r="CQ77" s="194"/>
      <c r="CR77" s="195"/>
      <c r="CS77" s="194"/>
      <c r="CT77" s="196"/>
      <c r="CU77" s="197"/>
      <c r="CV77" s="194"/>
      <c r="CW77" s="195"/>
      <c r="CX77" s="194"/>
      <c r="CY77" s="188"/>
      <c r="CZ77" s="189"/>
      <c r="DA77" s="190"/>
      <c r="DB77" s="191"/>
      <c r="DC77" s="189"/>
      <c r="DD77" s="189"/>
      <c r="DE77" s="192"/>
      <c r="DF77" s="193"/>
      <c r="DG77" s="194"/>
      <c r="DH77" s="195"/>
      <c r="DI77" s="194"/>
      <c r="DJ77" s="196"/>
      <c r="DK77" s="197"/>
      <c r="DL77" s="194"/>
      <c r="DM77" s="195"/>
      <c r="DN77" s="194"/>
      <c r="DO77" s="188"/>
      <c r="DP77" s="189"/>
      <c r="DQ77" s="190"/>
      <c r="DR77" s="191"/>
      <c r="DS77" s="189"/>
      <c r="DT77" s="189"/>
      <c r="DU77" s="192"/>
      <c r="DV77" s="193"/>
      <c r="DW77" s="194"/>
      <c r="DX77" s="195"/>
      <c r="DY77" s="194"/>
      <c r="DZ77" s="196"/>
      <c r="EA77" s="197"/>
      <c r="EB77" s="194"/>
      <c r="EC77" s="195"/>
      <c r="ED77" s="194"/>
      <c r="EE77" s="188"/>
      <c r="EF77" s="189"/>
      <c r="EG77" s="190"/>
      <c r="EH77" s="191"/>
      <c r="EI77" s="189"/>
      <c r="EJ77" s="189"/>
      <c r="EK77" s="192"/>
      <c r="EL77" s="193"/>
      <c r="EM77" s="194"/>
      <c r="EN77" s="195"/>
      <c r="EO77" s="194"/>
      <c r="EP77" s="196"/>
      <c r="EQ77" s="197"/>
      <c r="ER77" s="194"/>
      <c r="ES77" s="195"/>
      <c r="ET77" s="194"/>
      <c r="EU77" s="188"/>
      <c r="EV77" s="189"/>
      <c r="EW77" s="190"/>
      <c r="EX77" s="191"/>
      <c r="EY77" s="189"/>
      <c r="EZ77" s="189"/>
      <c r="FA77" s="192"/>
      <c r="FB77" s="193"/>
      <c r="FC77" s="194"/>
      <c r="FD77" s="195"/>
      <c r="FE77" s="194"/>
      <c r="FF77" s="196"/>
      <c r="FG77" s="197"/>
      <c r="FH77" s="194"/>
      <c r="FI77" s="195"/>
      <c r="FJ77" s="194"/>
      <c r="FK77" s="188"/>
      <c r="FL77" s="189"/>
      <c r="FM77" s="190"/>
      <c r="FN77" s="191"/>
      <c r="FO77" s="189"/>
      <c r="FP77" s="189"/>
      <c r="FQ77" s="192"/>
      <c r="FR77" s="193"/>
      <c r="FS77" s="194"/>
      <c r="FT77" s="195"/>
      <c r="FU77" s="194"/>
      <c r="FV77" s="196"/>
      <c r="FW77" s="197"/>
      <c r="FX77" s="194"/>
      <c r="FY77" s="195"/>
      <c r="FZ77" s="194"/>
      <c r="GA77" s="188"/>
      <c r="GB77" s="189"/>
      <c r="GC77" s="190"/>
      <c r="GD77" s="191"/>
      <c r="GE77" s="189"/>
      <c r="GF77" s="189"/>
      <c r="GG77" s="192"/>
      <c r="GH77" s="193"/>
      <c r="GI77" s="194"/>
      <c r="GJ77" s="195"/>
      <c r="GK77" s="194"/>
      <c r="GL77" s="196"/>
      <c r="GM77" s="197"/>
      <c r="GN77" s="194"/>
      <c r="GO77" s="195"/>
      <c r="GP77" s="194"/>
      <c r="GQ77" s="188"/>
      <c r="GR77" s="189"/>
      <c r="GS77" s="190"/>
      <c r="GT77" s="191"/>
      <c r="GU77" s="189"/>
      <c r="GV77" s="189"/>
      <c r="GW77" s="192"/>
      <c r="GX77" s="193"/>
      <c r="GY77" s="194"/>
      <c r="GZ77" s="195"/>
      <c r="HA77" s="194"/>
      <c r="HB77" s="196"/>
      <c r="HC77" s="197"/>
      <c r="HD77" s="194"/>
      <c r="HE77" s="195"/>
      <c r="HF77" s="194"/>
      <c r="HG77" s="188"/>
      <c r="HH77" s="189"/>
      <c r="HI77" s="190"/>
      <c r="HJ77" s="191"/>
      <c r="HK77" s="189"/>
      <c r="HL77" s="189"/>
      <c r="HM77" s="192"/>
      <c r="HN77" s="193"/>
      <c r="HO77" s="194"/>
      <c r="HP77" s="195"/>
      <c r="HQ77" s="194"/>
      <c r="HR77" s="196"/>
      <c r="HS77" s="197"/>
      <c r="HT77" s="194"/>
      <c r="HU77" s="195"/>
      <c r="HV77" s="194"/>
      <c r="HW77" s="188"/>
      <c r="HX77" s="189"/>
      <c r="HY77" s="190"/>
      <c r="HZ77" s="191"/>
      <c r="IA77" s="189"/>
      <c r="IB77" s="189"/>
      <c r="IC77" s="192"/>
      <c r="ID77" s="193"/>
      <c r="IE77" s="194"/>
      <c r="IF77" s="195"/>
      <c r="IG77" s="194"/>
      <c r="IH77" s="196"/>
      <c r="II77" s="197"/>
      <c r="IJ77" s="194"/>
      <c r="IK77" s="195"/>
      <c r="IL77" s="194"/>
      <c r="IM77" s="188"/>
      <c r="IN77" s="189"/>
      <c r="IO77" s="190"/>
      <c r="IP77" s="191"/>
      <c r="IQ77" s="189"/>
      <c r="IR77" s="189"/>
      <c r="IS77" s="192"/>
      <c r="IT77" s="193"/>
      <c r="IU77" s="194"/>
      <c r="IV77" s="195"/>
      <c r="IW77" s="194"/>
    </row>
    <row r="78" spans="1:257" s="183" customFormat="1" ht="15.75" x14ac:dyDescent="0.2">
      <c r="A78" s="178">
        <v>1</v>
      </c>
      <c r="B78" s="178" t="s">
        <v>238</v>
      </c>
      <c r="C78" s="178"/>
      <c r="D78" s="182" t="s">
        <v>6</v>
      </c>
      <c r="E78" s="242" t="s">
        <v>2</v>
      </c>
      <c r="F78" s="305"/>
      <c r="G78" s="420"/>
      <c r="H78" s="306">
        <f t="shared" ref="H78:H96" si="51">$A78-F78-G78</f>
        <v>1</v>
      </c>
      <c r="I78" s="305"/>
      <c r="J78" s="420"/>
      <c r="K78" s="306">
        <f t="shared" ref="K78:K96" si="52">$A78-I78-J78</f>
        <v>1</v>
      </c>
      <c r="L78" s="305"/>
      <c r="M78" s="420"/>
      <c r="N78" s="306">
        <f t="shared" ref="N78:N96" si="53">$A78-L78-M78</f>
        <v>1</v>
      </c>
      <c r="O78" s="305"/>
      <c r="P78" s="420"/>
      <c r="Q78" s="306">
        <f t="shared" ref="Q78:Q96" si="54">$A78-O78-P78</f>
        <v>1</v>
      </c>
      <c r="R78" s="305"/>
      <c r="S78" s="420"/>
      <c r="T78" s="306">
        <f t="shared" ref="T78:T96" si="55">$A78-R78-S78</f>
        <v>1</v>
      </c>
      <c r="U78" s="293"/>
      <c r="V78" s="205" t="s">
        <v>7</v>
      </c>
      <c r="W78" s="231">
        <f t="shared" ref="W78:W96" si="56">INDEX($S$1:$V$8, MATCH(V78,$S$1:$S$8,), MATCH("Initials",$S$1:$V$1,))</f>
        <v>0</v>
      </c>
      <c r="X78" s="25"/>
    </row>
    <row r="79" spans="1:257" s="183" customFormat="1" ht="15.75" x14ac:dyDescent="0.2">
      <c r="A79" s="178">
        <v>1</v>
      </c>
      <c r="B79" s="178" t="s">
        <v>239</v>
      </c>
      <c r="C79" s="178"/>
      <c r="D79" s="182" t="s">
        <v>365</v>
      </c>
      <c r="E79" s="242" t="s">
        <v>2</v>
      </c>
      <c r="F79" s="305"/>
      <c r="G79" s="420"/>
      <c r="H79" s="306">
        <f t="shared" si="51"/>
        <v>1</v>
      </c>
      <c r="I79" s="305"/>
      <c r="J79" s="420"/>
      <c r="K79" s="306">
        <f t="shared" si="52"/>
        <v>1</v>
      </c>
      <c r="L79" s="305"/>
      <c r="M79" s="420"/>
      <c r="N79" s="306">
        <f t="shared" si="53"/>
        <v>1</v>
      </c>
      <c r="O79" s="305"/>
      <c r="P79" s="420"/>
      <c r="Q79" s="306">
        <f t="shared" si="54"/>
        <v>1</v>
      </c>
      <c r="R79" s="305"/>
      <c r="S79" s="420"/>
      <c r="T79" s="306">
        <f t="shared" si="55"/>
        <v>1</v>
      </c>
      <c r="U79" s="293"/>
      <c r="V79" s="261" t="s">
        <v>197</v>
      </c>
      <c r="W79" s="231">
        <f t="shared" si="56"/>
        <v>0</v>
      </c>
      <c r="X79" s="25"/>
    </row>
    <row r="80" spans="1:257" s="183" customFormat="1" ht="25.5" x14ac:dyDescent="0.2">
      <c r="A80" s="178">
        <v>1</v>
      </c>
      <c r="B80" s="178" t="s">
        <v>240</v>
      </c>
      <c r="C80" s="178"/>
      <c r="D80" s="182" t="s">
        <v>181</v>
      </c>
      <c r="E80" s="242" t="s">
        <v>360</v>
      </c>
      <c r="F80" s="305"/>
      <c r="G80" s="420"/>
      <c r="H80" s="306">
        <f t="shared" si="51"/>
        <v>1</v>
      </c>
      <c r="I80" s="305"/>
      <c r="J80" s="420"/>
      <c r="K80" s="306">
        <f t="shared" si="52"/>
        <v>1</v>
      </c>
      <c r="L80" s="305"/>
      <c r="M80" s="420"/>
      <c r="N80" s="306">
        <f t="shared" si="53"/>
        <v>1</v>
      </c>
      <c r="O80" s="305"/>
      <c r="P80" s="420"/>
      <c r="Q80" s="306">
        <f t="shared" si="54"/>
        <v>1</v>
      </c>
      <c r="R80" s="305"/>
      <c r="S80" s="420"/>
      <c r="T80" s="306">
        <f t="shared" si="55"/>
        <v>1</v>
      </c>
      <c r="U80" s="293"/>
      <c r="V80" s="261" t="s">
        <v>197</v>
      </c>
      <c r="W80" s="231">
        <f t="shared" si="56"/>
        <v>0</v>
      </c>
      <c r="X80" s="25"/>
    </row>
    <row r="81" spans="1:24" s="183" customFormat="1" ht="15.75" x14ac:dyDescent="0.2">
      <c r="A81" s="178">
        <v>1</v>
      </c>
      <c r="B81" s="178" t="s">
        <v>241</v>
      </c>
      <c r="C81" s="178"/>
      <c r="D81" s="182" t="s">
        <v>182</v>
      </c>
      <c r="E81" s="242" t="s">
        <v>360</v>
      </c>
      <c r="F81" s="305"/>
      <c r="G81" s="420"/>
      <c r="H81" s="306">
        <f t="shared" si="51"/>
        <v>1</v>
      </c>
      <c r="I81" s="305"/>
      <c r="J81" s="420"/>
      <c r="K81" s="306">
        <f t="shared" si="52"/>
        <v>1</v>
      </c>
      <c r="L81" s="305"/>
      <c r="M81" s="420"/>
      <c r="N81" s="306">
        <f t="shared" si="53"/>
        <v>1</v>
      </c>
      <c r="O81" s="305"/>
      <c r="P81" s="420"/>
      <c r="Q81" s="306">
        <f t="shared" si="54"/>
        <v>1</v>
      </c>
      <c r="R81" s="305"/>
      <c r="S81" s="420"/>
      <c r="T81" s="306">
        <f t="shared" si="55"/>
        <v>1</v>
      </c>
      <c r="U81" s="293"/>
      <c r="V81" s="261" t="s">
        <v>197</v>
      </c>
      <c r="W81" s="231">
        <f t="shared" si="56"/>
        <v>0</v>
      </c>
      <c r="X81" s="25"/>
    </row>
    <row r="82" spans="1:24" s="183" customFormat="1" ht="15.75" x14ac:dyDescent="0.2">
      <c r="A82" s="178">
        <v>1</v>
      </c>
      <c r="B82" s="178" t="s">
        <v>242</v>
      </c>
      <c r="C82" s="178"/>
      <c r="D82" s="182" t="s">
        <v>183</v>
      </c>
      <c r="E82" s="242" t="s">
        <v>359</v>
      </c>
      <c r="F82" s="305"/>
      <c r="G82" s="420"/>
      <c r="H82" s="306">
        <f t="shared" si="51"/>
        <v>1</v>
      </c>
      <c r="I82" s="305"/>
      <c r="J82" s="420"/>
      <c r="K82" s="306">
        <f t="shared" si="52"/>
        <v>1</v>
      </c>
      <c r="L82" s="305"/>
      <c r="M82" s="420"/>
      <c r="N82" s="306">
        <f t="shared" si="53"/>
        <v>1</v>
      </c>
      <c r="O82" s="305"/>
      <c r="P82" s="420"/>
      <c r="Q82" s="306">
        <f t="shared" si="54"/>
        <v>1</v>
      </c>
      <c r="R82" s="305"/>
      <c r="S82" s="420"/>
      <c r="T82" s="306">
        <f t="shared" si="55"/>
        <v>1</v>
      </c>
      <c r="U82" s="293"/>
      <c r="V82" s="261" t="s">
        <v>11</v>
      </c>
      <c r="W82" s="231">
        <f t="shared" si="56"/>
        <v>0</v>
      </c>
      <c r="X82" s="25"/>
    </row>
    <row r="83" spans="1:24" s="183" customFormat="1" ht="15.75" x14ac:dyDescent="0.2">
      <c r="A83" s="178">
        <v>1</v>
      </c>
      <c r="B83" s="178" t="s">
        <v>243</v>
      </c>
      <c r="C83" s="178"/>
      <c r="D83" s="182" t="s">
        <v>184</v>
      </c>
      <c r="E83" s="242" t="s">
        <v>360</v>
      </c>
      <c r="F83" s="305"/>
      <c r="G83" s="420"/>
      <c r="H83" s="306">
        <f t="shared" si="51"/>
        <v>1</v>
      </c>
      <c r="I83" s="305"/>
      <c r="J83" s="420"/>
      <c r="K83" s="306">
        <f t="shared" si="52"/>
        <v>1</v>
      </c>
      <c r="L83" s="305"/>
      <c r="M83" s="420"/>
      <c r="N83" s="306">
        <f t="shared" si="53"/>
        <v>1</v>
      </c>
      <c r="O83" s="305"/>
      <c r="P83" s="420"/>
      <c r="Q83" s="306">
        <f t="shared" si="54"/>
        <v>1</v>
      </c>
      <c r="R83" s="305"/>
      <c r="S83" s="420"/>
      <c r="T83" s="306">
        <f t="shared" si="55"/>
        <v>1</v>
      </c>
      <c r="U83" s="293"/>
      <c r="V83" s="261" t="s">
        <v>11</v>
      </c>
      <c r="W83" s="231">
        <f t="shared" si="56"/>
        <v>0</v>
      </c>
      <c r="X83" s="25"/>
    </row>
    <row r="84" spans="1:24" s="183" customFormat="1" ht="15.75" x14ac:dyDescent="0.2">
      <c r="A84" s="178">
        <v>1</v>
      </c>
      <c r="B84" s="178" t="s">
        <v>244</v>
      </c>
      <c r="C84" s="178"/>
      <c r="D84" s="182" t="s">
        <v>185</v>
      </c>
      <c r="E84" s="242" t="s">
        <v>2</v>
      </c>
      <c r="F84" s="305"/>
      <c r="G84" s="420"/>
      <c r="H84" s="306">
        <f t="shared" si="51"/>
        <v>1</v>
      </c>
      <c r="I84" s="305"/>
      <c r="J84" s="420"/>
      <c r="K84" s="306">
        <f t="shared" si="52"/>
        <v>1</v>
      </c>
      <c r="L84" s="305"/>
      <c r="M84" s="420"/>
      <c r="N84" s="306">
        <f t="shared" si="53"/>
        <v>1</v>
      </c>
      <c r="O84" s="305"/>
      <c r="P84" s="420"/>
      <c r="Q84" s="306">
        <f t="shared" si="54"/>
        <v>1</v>
      </c>
      <c r="R84" s="305"/>
      <c r="S84" s="420"/>
      <c r="T84" s="306">
        <f t="shared" si="55"/>
        <v>1</v>
      </c>
      <c r="U84" s="293"/>
      <c r="V84" s="261" t="s">
        <v>200</v>
      </c>
      <c r="W84" s="231">
        <f t="shared" si="56"/>
        <v>0</v>
      </c>
      <c r="X84" s="25"/>
    </row>
    <row r="85" spans="1:24" s="183" customFormat="1" ht="15.75" x14ac:dyDescent="0.2">
      <c r="A85" s="178">
        <v>1</v>
      </c>
      <c r="B85" s="178" t="s">
        <v>245</v>
      </c>
      <c r="C85" s="178"/>
      <c r="D85" s="182" t="s">
        <v>186</v>
      </c>
      <c r="E85" s="242" t="s">
        <v>2</v>
      </c>
      <c r="F85" s="305"/>
      <c r="G85" s="420"/>
      <c r="H85" s="306">
        <f t="shared" si="51"/>
        <v>1</v>
      </c>
      <c r="I85" s="305"/>
      <c r="J85" s="420"/>
      <c r="K85" s="306">
        <f t="shared" si="52"/>
        <v>1</v>
      </c>
      <c r="L85" s="305"/>
      <c r="M85" s="420"/>
      <c r="N85" s="306">
        <f t="shared" si="53"/>
        <v>1</v>
      </c>
      <c r="O85" s="305"/>
      <c r="P85" s="420"/>
      <c r="Q85" s="306">
        <f t="shared" si="54"/>
        <v>1</v>
      </c>
      <c r="R85" s="305"/>
      <c r="S85" s="420"/>
      <c r="T85" s="306">
        <f t="shared" si="55"/>
        <v>1</v>
      </c>
      <c r="U85" s="293"/>
      <c r="V85" s="261" t="s">
        <v>200</v>
      </c>
      <c r="W85" s="231">
        <f t="shared" si="56"/>
        <v>0</v>
      </c>
      <c r="X85" s="25"/>
    </row>
    <row r="86" spans="1:24" s="183" customFormat="1" ht="15.75" x14ac:dyDescent="0.2">
      <c r="A86" s="178">
        <v>1</v>
      </c>
      <c r="B86" s="178" t="s">
        <v>246</v>
      </c>
      <c r="C86" s="178"/>
      <c r="D86" s="182" t="s">
        <v>187</v>
      </c>
      <c r="E86" s="242" t="s">
        <v>2</v>
      </c>
      <c r="F86" s="305"/>
      <c r="G86" s="420"/>
      <c r="H86" s="306">
        <f t="shared" si="51"/>
        <v>1</v>
      </c>
      <c r="I86" s="305"/>
      <c r="J86" s="420"/>
      <c r="K86" s="306">
        <f t="shared" si="52"/>
        <v>1</v>
      </c>
      <c r="L86" s="305"/>
      <c r="M86" s="420"/>
      <c r="N86" s="306">
        <f t="shared" si="53"/>
        <v>1</v>
      </c>
      <c r="O86" s="305"/>
      <c r="P86" s="420"/>
      <c r="Q86" s="306">
        <f t="shared" si="54"/>
        <v>1</v>
      </c>
      <c r="R86" s="305"/>
      <c r="S86" s="420"/>
      <c r="T86" s="306">
        <f t="shared" si="55"/>
        <v>1</v>
      </c>
      <c r="U86" s="293"/>
      <c r="V86" s="261" t="s">
        <v>200</v>
      </c>
      <c r="W86" s="231">
        <f t="shared" si="56"/>
        <v>0</v>
      </c>
      <c r="X86" s="25"/>
    </row>
    <row r="87" spans="1:24" s="183" customFormat="1" ht="15.75" x14ac:dyDescent="0.2">
      <c r="A87" s="178">
        <v>1</v>
      </c>
      <c r="B87" s="178" t="s">
        <v>247</v>
      </c>
      <c r="C87" s="178"/>
      <c r="D87" s="182" t="s">
        <v>188</v>
      </c>
      <c r="E87" s="242" t="s">
        <v>2</v>
      </c>
      <c r="F87" s="305"/>
      <c r="G87" s="420"/>
      <c r="H87" s="306">
        <f t="shared" si="51"/>
        <v>1</v>
      </c>
      <c r="I87" s="305"/>
      <c r="J87" s="420"/>
      <c r="K87" s="306">
        <f t="shared" si="52"/>
        <v>1</v>
      </c>
      <c r="L87" s="305"/>
      <c r="M87" s="420"/>
      <c r="N87" s="306">
        <f t="shared" si="53"/>
        <v>1</v>
      </c>
      <c r="O87" s="305"/>
      <c r="P87" s="420"/>
      <c r="Q87" s="306">
        <f t="shared" si="54"/>
        <v>1</v>
      </c>
      <c r="R87" s="305"/>
      <c r="S87" s="420"/>
      <c r="T87" s="306">
        <f t="shared" si="55"/>
        <v>1</v>
      </c>
      <c r="U87" s="293"/>
      <c r="V87" s="261" t="s">
        <v>200</v>
      </c>
      <c r="W87" s="231">
        <f t="shared" si="56"/>
        <v>0</v>
      </c>
      <c r="X87" s="25"/>
    </row>
    <row r="88" spans="1:24" s="183" customFormat="1" ht="15.75" x14ac:dyDescent="0.2">
      <c r="A88" s="178">
        <v>1</v>
      </c>
      <c r="B88" s="178" t="s">
        <v>248</v>
      </c>
      <c r="C88" s="178"/>
      <c r="D88" s="182" t="s">
        <v>189</v>
      </c>
      <c r="E88" s="242" t="s">
        <v>2</v>
      </c>
      <c r="F88" s="305"/>
      <c r="G88" s="420"/>
      <c r="H88" s="306">
        <f t="shared" si="51"/>
        <v>1</v>
      </c>
      <c r="I88" s="305"/>
      <c r="J88" s="420"/>
      <c r="K88" s="306">
        <f t="shared" si="52"/>
        <v>1</v>
      </c>
      <c r="L88" s="305"/>
      <c r="M88" s="420"/>
      <c r="N88" s="306">
        <f t="shared" si="53"/>
        <v>1</v>
      </c>
      <c r="O88" s="305"/>
      <c r="P88" s="420"/>
      <c r="Q88" s="306">
        <f t="shared" si="54"/>
        <v>1</v>
      </c>
      <c r="R88" s="305"/>
      <c r="S88" s="420"/>
      <c r="T88" s="306">
        <f t="shared" si="55"/>
        <v>1</v>
      </c>
      <c r="U88" s="293"/>
      <c r="V88" s="261" t="s">
        <v>200</v>
      </c>
      <c r="W88" s="231">
        <f t="shared" si="56"/>
        <v>0</v>
      </c>
      <c r="X88" s="25"/>
    </row>
    <row r="89" spans="1:24" s="183" customFormat="1" ht="15.75" x14ac:dyDescent="0.2">
      <c r="A89" s="178">
        <v>1</v>
      </c>
      <c r="B89" s="178" t="s">
        <v>249</v>
      </c>
      <c r="C89" s="178"/>
      <c r="D89" s="182" t="s">
        <v>190</v>
      </c>
      <c r="E89" s="242" t="s">
        <v>359</v>
      </c>
      <c r="F89" s="305"/>
      <c r="G89" s="420"/>
      <c r="H89" s="306">
        <f t="shared" si="51"/>
        <v>1</v>
      </c>
      <c r="I89" s="305"/>
      <c r="J89" s="420"/>
      <c r="K89" s="306">
        <f t="shared" si="52"/>
        <v>1</v>
      </c>
      <c r="L89" s="305"/>
      <c r="M89" s="420"/>
      <c r="N89" s="306">
        <f t="shared" si="53"/>
        <v>1</v>
      </c>
      <c r="O89" s="305"/>
      <c r="P89" s="420"/>
      <c r="Q89" s="306">
        <f t="shared" si="54"/>
        <v>1</v>
      </c>
      <c r="R89" s="305"/>
      <c r="S89" s="420"/>
      <c r="T89" s="306">
        <f t="shared" si="55"/>
        <v>1</v>
      </c>
      <c r="U89" s="293"/>
      <c r="V89" s="261" t="s">
        <v>200</v>
      </c>
      <c r="W89" s="231">
        <f t="shared" si="56"/>
        <v>0</v>
      </c>
      <c r="X89" s="25"/>
    </row>
    <row r="90" spans="1:24" s="183" customFormat="1" ht="15.75" x14ac:dyDescent="0.2">
      <c r="A90" s="178">
        <v>1</v>
      </c>
      <c r="B90" s="178" t="s">
        <v>250</v>
      </c>
      <c r="C90" s="178"/>
      <c r="D90" s="182" t="s">
        <v>191</v>
      </c>
      <c r="E90" s="242" t="s">
        <v>2</v>
      </c>
      <c r="F90" s="305"/>
      <c r="G90" s="420"/>
      <c r="H90" s="306">
        <f t="shared" si="51"/>
        <v>1</v>
      </c>
      <c r="I90" s="305"/>
      <c r="J90" s="420"/>
      <c r="K90" s="306">
        <f t="shared" si="52"/>
        <v>1</v>
      </c>
      <c r="L90" s="305"/>
      <c r="M90" s="420"/>
      <c r="N90" s="306">
        <f t="shared" si="53"/>
        <v>1</v>
      </c>
      <c r="O90" s="305"/>
      <c r="P90" s="420"/>
      <c r="Q90" s="306">
        <f t="shared" si="54"/>
        <v>1</v>
      </c>
      <c r="R90" s="305"/>
      <c r="S90" s="420"/>
      <c r="T90" s="306">
        <f t="shared" si="55"/>
        <v>1</v>
      </c>
      <c r="U90" s="293"/>
      <c r="V90" s="261" t="s">
        <v>200</v>
      </c>
      <c r="W90" s="231">
        <f t="shared" si="56"/>
        <v>0</v>
      </c>
      <c r="X90" s="25"/>
    </row>
    <row r="91" spans="1:24" s="183" customFormat="1" ht="15.75" x14ac:dyDescent="0.2">
      <c r="A91" s="178">
        <v>1</v>
      </c>
      <c r="B91" s="178" t="s">
        <v>251</v>
      </c>
      <c r="C91" s="178"/>
      <c r="D91" s="182" t="s">
        <v>192</v>
      </c>
      <c r="E91" s="242" t="s">
        <v>359</v>
      </c>
      <c r="F91" s="305"/>
      <c r="G91" s="420"/>
      <c r="H91" s="306">
        <f t="shared" si="51"/>
        <v>1</v>
      </c>
      <c r="I91" s="305"/>
      <c r="J91" s="420"/>
      <c r="K91" s="306">
        <f t="shared" si="52"/>
        <v>1</v>
      </c>
      <c r="L91" s="305"/>
      <c r="M91" s="420"/>
      <c r="N91" s="306">
        <f t="shared" si="53"/>
        <v>1</v>
      </c>
      <c r="O91" s="305"/>
      <c r="P91" s="420"/>
      <c r="Q91" s="306">
        <f t="shared" si="54"/>
        <v>1</v>
      </c>
      <c r="R91" s="305"/>
      <c r="S91" s="420"/>
      <c r="T91" s="306">
        <f t="shared" si="55"/>
        <v>1</v>
      </c>
      <c r="U91" s="293"/>
      <c r="V91" s="261" t="s">
        <v>197</v>
      </c>
      <c r="W91" s="231">
        <f t="shared" si="56"/>
        <v>0</v>
      </c>
      <c r="X91" s="25"/>
    </row>
    <row r="92" spans="1:24" s="183" customFormat="1" ht="15.75" x14ac:dyDescent="0.2">
      <c r="A92" s="178">
        <v>1</v>
      </c>
      <c r="B92" s="178" t="s">
        <v>252</v>
      </c>
      <c r="C92" s="178"/>
      <c r="D92" s="182" t="s">
        <v>193</v>
      </c>
      <c r="E92" s="242" t="s">
        <v>2</v>
      </c>
      <c r="F92" s="305"/>
      <c r="G92" s="420"/>
      <c r="H92" s="306">
        <f t="shared" si="51"/>
        <v>1</v>
      </c>
      <c r="I92" s="305"/>
      <c r="J92" s="420"/>
      <c r="K92" s="306">
        <f t="shared" si="52"/>
        <v>1</v>
      </c>
      <c r="L92" s="305"/>
      <c r="M92" s="420"/>
      <c r="N92" s="306">
        <f t="shared" si="53"/>
        <v>1</v>
      </c>
      <c r="O92" s="305"/>
      <c r="P92" s="420"/>
      <c r="Q92" s="306">
        <f t="shared" si="54"/>
        <v>1</v>
      </c>
      <c r="R92" s="305"/>
      <c r="S92" s="420"/>
      <c r="T92" s="306">
        <f t="shared" si="55"/>
        <v>1</v>
      </c>
      <c r="U92" s="293"/>
      <c r="V92" s="261" t="s">
        <v>197</v>
      </c>
      <c r="W92" s="231">
        <f t="shared" si="56"/>
        <v>0</v>
      </c>
      <c r="X92" s="25"/>
    </row>
    <row r="93" spans="1:24" s="183" customFormat="1" ht="15.75" x14ac:dyDescent="0.2">
      <c r="A93" s="178">
        <v>1</v>
      </c>
      <c r="B93" s="178" t="s">
        <v>253</v>
      </c>
      <c r="C93" s="178"/>
      <c r="D93" s="182" t="s">
        <v>472</v>
      </c>
      <c r="E93" s="242" t="s">
        <v>359</v>
      </c>
      <c r="F93" s="305"/>
      <c r="G93" s="420"/>
      <c r="H93" s="306">
        <f t="shared" si="51"/>
        <v>1</v>
      </c>
      <c r="I93" s="305"/>
      <c r="J93" s="420"/>
      <c r="K93" s="306">
        <f t="shared" si="52"/>
        <v>1</v>
      </c>
      <c r="L93" s="305"/>
      <c r="M93" s="420"/>
      <c r="N93" s="306">
        <f t="shared" si="53"/>
        <v>1</v>
      </c>
      <c r="O93" s="305"/>
      <c r="P93" s="420"/>
      <c r="Q93" s="306">
        <f t="shared" si="54"/>
        <v>1</v>
      </c>
      <c r="R93" s="305"/>
      <c r="S93" s="420"/>
      <c r="T93" s="306">
        <f t="shared" si="55"/>
        <v>1</v>
      </c>
      <c r="U93" s="293"/>
      <c r="V93" s="261" t="s">
        <v>198</v>
      </c>
      <c r="W93" s="231">
        <f t="shared" si="56"/>
        <v>0</v>
      </c>
      <c r="X93" s="25"/>
    </row>
    <row r="94" spans="1:24" s="183" customFormat="1" ht="15.75" customHeight="1" x14ac:dyDescent="0.2">
      <c r="A94" s="178">
        <v>1</v>
      </c>
      <c r="B94" s="178" t="s">
        <v>254</v>
      </c>
      <c r="C94" s="178"/>
      <c r="D94" s="182" t="s">
        <v>194</v>
      </c>
      <c r="E94" s="242" t="s">
        <v>360</v>
      </c>
      <c r="F94" s="305"/>
      <c r="G94" s="420"/>
      <c r="H94" s="306">
        <f t="shared" si="51"/>
        <v>1</v>
      </c>
      <c r="I94" s="305"/>
      <c r="J94" s="420"/>
      <c r="K94" s="306">
        <f t="shared" si="52"/>
        <v>1</v>
      </c>
      <c r="L94" s="305"/>
      <c r="M94" s="420"/>
      <c r="N94" s="306">
        <f t="shared" si="53"/>
        <v>1</v>
      </c>
      <c r="O94" s="305"/>
      <c r="P94" s="420"/>
      <c r="Q94" s="306">
        <f t="shared" si="54"/>
        <v>1</v>
      </c>
      <c r="R94" s="305"/>
      <c r="S94" s="420"/>
      <c r="T94" s="306">
        <f t="shared" si="55"/>
        <v>1</v>
      </c>
      <c r="U94" s="293"/>
      <c r="V94" s="261" t="s">
        <v>197</v>
      </c>
      <c r="W94" s="231">
        <f t="shared" si="56"/>
        <v>0</v>
      </c>
      <c r="X94" s="25"/>
    </row>
    <row r="95" spans="1:24" s="183" customFormat="1" ht="15.75" x14ac:dyDescent="0.2">
      <c r="A95" s="178">
        <v>1</v>
      </c>
      <c r="B95" s="178" t="s">
        <v>300</v>
      </c>
      <c r="C95" s="178"/>
      <c r="D95" s="182" t="s">
        <v>9</v>
      </c>
      <c r="E95" s="242" t="s">
        <v>359</v>
      </c>
      <c r="F95" s="305"/>
      <c r="G95" s="420"/>
      <c r="H95" s="306">
        <f t="shared" si="51"/>
        <v>1</v>
      </c>
      <c r="I95" s="305"/>
      <c r="J95" s="420"/>
      <c r="K95" s="306">
        <f t="shared" si="52"/>
        <v>1</v>
      </c>
      <c r="L95" s="305"/>
      <c r="M95" s="420"/>
      <c r="N95" s="306">
        <f t="shared" si="53"/>
        <v>1</v>
      </c>
      <c r="O95" s="305"/>
      <c r="P95" s="420"/>
      <c r="Q95" s="306">
        <f t="shared" si="54"/>
        <v>1</v>
      </c>
      <c r="R95" s="305"/>
      <c r="S95" s="420"/>
      <c r="T95" s="306">
        <f t="shared" si="55"/>
        <v>1</v>
      </c>
      <c r="U95" s="293"/>
      <c r="V95" s="261" t="s">
        <v>200</v>
      </c>
      <c r="W95" s="231">
        <f t="shared" si="56"/>
        <v>0</v>
      </c>
      <c r="X95" s="25"/>
    </row>
    <row r="96" spans="1:24" s="183" customFormat="1" ht="15.75" x14ac:dyDescent="0.2">
      <c r="A96" s="178">
        <v>1</v>
      </c>
      <c r="B96" s="178" t="s">
        <v>301</v>
      </c>
      <c r="C96" s="178"/>
      <c r="D96" s="182" t="s">
        <v>10</v>
      </c>
      <c r="E96" s="242" t="s">
        <v>359</v>
      </c>
      <c r="F96" s="305"/>
      <c r="G96" s="420"/>
      <c r="H96" s="306">
        <f t="shared" si="51"/>
        <v>1</v>
      </c>
      <c r="I96" s="305"/>
      <c r="J96" s="420"/>
      <c r="K96" s="306">
        <f t="shared" si="52"/>
        <v>1</v>
      </c>
      <c r="L96" s="305"/>
      <c r="M96" s="420"/>
      <c r="N96" s="306">
        <f t="shared" si="53"/>
        <v>1</v>
      </c>
      <c r="O96" s="305"/>
      <c r="P96" s="420"/>
      <c r="Q96" s="306">
        <f t="shared" si="54"/>
        <v>1</v>
      </c>
      <c r="R96" s="305"/>
      <c r="S96" s="420"/>
      <c r="T96" s="306">
        <f t="shared" si="55"/>
        <v>1</v>
      </c>
      <c r="U96" s="293"/>
      <c r="V96" s="261" t="s">
        <v>200</v>
      </c>
      <c r="W96" s="231">
        <f t="shared" si="56"/>
        <v>0</v>
      </c>
      <c r="X96" s="25"/>
    </row>
    <row r="97" spans="1:257" ht="39.950000000000003" customHeight="1" x14ac:dyDescent="0.2">
      <c r="A97" s="212" t="s">
        <v>195</v>
      </c>
      <c r="B97" s="213"/>
      <c r="C97" s="212"/>
      <c r="D97" s="214" t="s">
        <v>277</v>
      </c>
      <c r="E97" s="247" t="s">
        <v>278</v>
      </c>
      <c r="F97" s="284">
        <f t="shared" ref="F97:S97" si="57">SUM(F99:F104)</f>
        <v>0</v>
      </c>
      <c r="G97" s="418">
        <f t="shared" si="57"/>
        <v>0</v>
      </c>
      <c r="H97" s="276">
        <f t="shared" si="57"/>
        <v>5</v>
      </c>
      <c r="I97" s="284">
        <f t="shared" si="57"/>
        <v>0</v>
      </c>
      <c r="J97" s="418">
        <f t="shared" si="57"/>
        <v>0</v>
      </c>
      <c r="K97" s="276">
        <f t="shared" ref="K97" si="58">SUM(K99:K104)</f>
        <v>5</v>
      </c>
      <c r="L97" s="284">
        <f>SUM(L99:L104)</f>
        <v>0</v>
      </c>
      <c r="M97" s="418">
        <f>SUM(M99:M104)</f>
        <v>0</v>
      </c>
      <c r="N97" s="276">
        <f t="shared" ref="N97" si="59">SUM(N99:N104)</f>
        <v>5</v>
      </c>
      <c r="O97" s="284">
        <f t="shared" si="57"/>
        <v>0</v>
      </c>
      <c r="P97" s="418">
        <f t="shared" si="57"/>
        <v>0</v>
      </c>
      <c r="Q97" s="276">
        <f t="shared" ref="Q97" si="60">SUM(Q99:Q104)</f>
        <v>5</v>
      </c>
      <c r="R97" s="284">
        <f t="shared" si="57"/>
        <v>0</v>
      </c>
      <c r="S97" s="418">
        <f t="shared" si="57"/>
        <v>0</v>
      </c>
      <c r="T97" s="276">
        <f t="shared" ref="T97" si="61">SUM(T99:T104)</f>
        <v>5</v>
      </c>
      <c r="U97" s="300"/>
      <c r="V97" s="494" t="s">
        <v>205</v>
      </c>
      <c r="W97" s="495"/>
      <c r="X97" s="202"/>
    </row>
    <row r="98" spans="1:257" s="198" customFormat="1" ht="57.75" x14ac:dyDescent="0.2">
      <c r="A98" s="176" t="s">
        <v>358</v>
      </c>
      <c r="B98" s="176" t="s">
        <v>142</v>
      </c>
      <c r="C98" s="176" t="s">
        <v>333</v>
      </c>
      <c r="D98" s="177" t="s">
        <v>3</v>
      </c>
      <c r="E98" s="241" t="s">
        <v>306</v>
      </c>
      <c r="F98" s="285" t="s">
        <v>0</v>
      </c>
      <c r="G98" s="419" t="s">
        <v>12</v>
      </c>
      <c r="H98" s="277" t="s">
        <v>1</v>
      </c>
      <c r="I98" s="285" t="s">
        <v>0</v>
      </c>
      <c r="J98" s="419" t="s">
        <v>12</v>
      </c>
      <c r="K98" s="277" t="s">
        <v>1</v>
      </c>
      <c r="L98" s="285" t="s">
        <v>0</v>
      </c>
      <c r="M98" s="419" t="s">
        <v>12</v>
      </c>
      <c r="N98" s="277" t="s">
        <v>1</v>
      </c>
      <c r="O98" s="285" t="s">
        <v>0</v>
      </c>
      <c r="P98" s="419" t="s">
        <v>12</v>
      </c>
      <c r="Q98" s="277" t="s">
        <v>1</v>
      </c>
      <c r="R98" s="285" t="s">
        <v>0</v>
      </c>
      <c r="S98" s="419" t="s">
        <v>12</v>
      </c>
      <c r="T98" s="277" t="s">
        <v>1</v>
      </c>
      <c r="U98" s="295" t="s">
        <v>308</v>
      </c>
      <c r="V98" s="179" t="s">
        <v>268</v>
      </c>
      <c r="W98" s="180" t="s">
        <v>114</v>
      </c>
      <c r="X98" s="203"/>
      <c r="Y98" s="190"/>
      <c r="Z98" s="191"/>
      <c r="AA98" s="189"/>
      <c r="AB98" s="189"/>
      <c r="AC98" s="192"/>
      <c r="AD98" s="193"/>
      <c r="AE98" s="194"/>
      <c r="AF98" s="195"/>
      <c r="AG98" s="194"/>
      <c r="AH98" s="196"/>
      <c r="AI98" s="197"/>
      <c r="AJ98" s="194"/>
      <c r="AK98" s="195"/>
      <c r="AL98" s="194"/>
      <c r="AM98" s="188"/>
      <c r="AN98" s="189"/>
      <c r="AO98" s="190"/>
      <c r="AP98" s="191"/>
      <c r="AQ98" s="189"/>
      <c r="AR98" s="189"/>
      <c r="AS98" s="192"/>
      <c r="AT98" s="193"/>
      <c r="AU98" s="194"/>
      <c r="AV98" s="195"/>
      <c r="AW98" s="194"/>
      <c r="AX98" s="196"/>
      <c r="AY98" s="197"/>
      <c r="AZ98" s="194"/>
      <c r="BA98" s="195"/>
      <c r="BB98" s="194"/>
      <c r="BC98" s="188"/>
      <c r="BD98" s="189"/>
      <c r="BE98" s="190"/>
      <c r="BF98" s="191"/>
      <c r="BG98" s="189"/>
      <c r="BH98" s="189"/>
      <c r="BI98" s="192"/>
      <c r="BJ98" s="193"/>
      <c r="BK98" s="194"/>
      <c r="BL98" s="195"/>
      <c r="BM98" s="194"/>
      <c r="BN98" s="196"/>
      <c r="BO98" s="197"/>
      <c r="BP98" s="194"/>
      <c r="BQ98" s="195"/>
      <c r="BR98" s="194"/>
      <c r="BS98" s="188"/>
      <c r="BT98" s="189"/>
      <c r="BU98" s="190"/>
      <c r="BV98" s="191"/>
      <c r="BW98" s="189"/>
      <c r="BX98" s="189"/>
      <c r="BY98" s="192"/>
      <c r="BZ98" s="193"/>
      <c r="CA98" s="194"/>
      <c r="CB98" s="195"/>
      <c r="CC98" s="194"/>
      <c r="CD98" s="196"/>
      <c r="CE98" s="197"/>
      <c r="CF98" s="194"/>
      <c r="CG98" s="195"/>
      <c r="CH98" s="194"/>
      <c r="CI98" s="188"/>
      <c r="CJ98" s="189"/>
      <c r="CK98" s="190"/>
      <c r="CL98" s="191"/>
      <c r="CM98" s="189"/>
      <c r="CN98" s="189"/>
      <c r="CO98" s="192"/>
      <c r="CP98" s="193"/>
      <c r="CQ98" s="194"/>
      <c r="CR98" s="195"/>
      <c r="CS98" s="194"/>
      <c r="CT98" s="196"/>
      <c r="CU98" s="197"/>
      <c r="CV98" s="194"/>
      <c r="CW98" s="195"/>
      <c r="CX98" s="194"/>
      <c r="CY98" s="188"/>
      <c r="CZ98" s="189"/>
      <c r="DA98" s="190"/>
      <c r="DB98" s="191"/>
      <c r="DC98" s="189"/>
      <c r="DD98" s="189"/>
      <c r="DE98" s="192"/>
      <c r="DF98" s="193"/>
      <c r="DG98" s="194"/>
      <c r="DH98" s="195"/>
      <c r="DI98" s="194"/>
      <c r="DJ98" s="196"/>
      <c r="DK98" s="197"/>
      <c r="DL98" s="194"/>
      <c r="DM98" s="195"/>
      <c r="DN98" s="194"/>
      <c r="DO98" s="188"/>
      <c r="DP98" s="189"/>
      <c r="DQ98" s="190"/>
      <c r="DR98" s="191"/>
      <c r="DS98" s="189"/>
      <c r="DT98" s="189"/>
      <c r="DU98" s="192"/>
      <c r="DV98" s="193"/>
      <c r="DW98" s="194"/>
      <c r="DX98" s="195"/>
      <c r="DY98" s="194"/>
      <c r="DZ98" s="196"/>
      <c r="EA98" s="197"/>
      <c r="EB98" s="194"/>
      <c r="EC98" s="195"/>
      <c r="ED98" s="194"/>
      <c r="EE98" s="188"/>
      <c r="EF98" s="189"/>
      <c r="EG98" s="190"/>
      <c r="EH98" s="191"/>
      <c r="EI98" s="189"/>
      <c r="EJ98" s="189"/>
      <c r="EK98" s="192"/>
      <c r="EL98" s="193"/>
      <c r="EM98" s="194"/>
      <c r="EN98" s="195"/>
      <c r="EO98" s="194"/>
      <c r="EP98" s="196"/>
      <c r="EQ98" s="197"/>
      <c r="ER98" s="194"/>
      <c r="ES98" s="195"/>
      <c r="ET98" s="194"/>
      <c r="EU98" s="188"/>
      <c r="EV98" s="189"/>
      <c r="EW98" s="190"/>
      <c r="EX98" s="191"/>
      <c r="EY98" s="189"/>
      <c r="EZ98" s="189"/>
      <c r="FA98" s="192"/>
      <c r="FB98" s="193"/>
      <c r="FC98" s="194"/>
      <c r="FD98" s="195"/>
      <c r="FE98" s="194"/>
      <c r="FF98" s="196"/>
      <c r="FG98" s="197"/>
      <c r="FH98" s="194"/>
      <c r="FI98" s="195"/>
      <c r="FJ98" s="194"/>
      <c r="FK98" s="188"/>
      <c r="FL98" s="189"/>
      <c r="FM98" s="190"/>
      <c r="FN98" s="191"/>
      <c r="FO98" s="189"/>
      <c r="FP98" s="189"/>
      <c r="FQ98" s="192"/>
      <c r="FR98" s="193"/>
      <c r="FS98" s="194"/>
      <c r="FT98" s="195"/>
      <c r="FU98" s="194"/>
      <c r="FV98" s="196"/>
      <c r="FW98" s="197"/>
      <c r="FX98" s="194"/>
      <c r="FY98" s="195"/>
      <c r="FZ98" s="194"/>
      <c r="GA98" s="188"/>
      <c r="GB98" s="189"/>
      <c r="GC98" s="190"/>
      <c r="GD98" s="191"/>
      <c r="GE98" s="189"/>
      <c r="GF98" s="189"/>
      <c r="GG98" s="192"/>
      <c r="GH98" s="193"/>
      <c r="GI98" s="194"/>
      <c r="GJ98" s="195"/>
      <c r="GK98" s="194"/>
      <c r="GL98" s="196"/>
      <c r="GM98" s="197"/>
      <c r="GN98" s="194"/>
      <c r="GO98" s="195"/>
      <c r="GP98" s="194"/>
      <c r="GQ98" s="188"/>
      <c r="GR98" s="189"/>
      <c r="GS98" s="190"/>
      <c r="GT98" s="191"/>
      <c r="GU98" s="189"/>
      <c r="GV98" s="189"/>
      <c r="GW98" s="192"/>
      <c r="GX98" s="193"/>
      <c r="GY98" s="194"/>
      <c r="GZ98" s="195"/>
      <c r="HA98" s="194"/>
      <c r="HB98" s="196"/>
      <c r="HC98" s="197"/>
      <c r="HD98" s="194"/>
      <c r="HE98" s="195"/>
      <c r="HF98" s="194"/>
      <c r="HG98" s="188"/>
      <c r="HH98" s="189"/>
      <c r="HI98" s="190"/>
      <c r="HJ98" s="191"/>
      <c r="HK98" s="189"/>
      <c r="HL98" s="189"/>
      <c r="HM98" s="192"/>
      <c r="HN98" s="193"/>
      <c r="HO98" s="194"/>
      <c r="HP98" s="195"/>
      <c r="HQ98" s="194"/>
      <c r="HR98" s="196"/>
      <c r="HS98" s="197"/>
      <c r="HT98" s="194"/>
      <c r="HU98" s="195"/>
      <c r="HV98" s="194"/>
      <c r="HW98" s="188"/>
      <c r="HX98" s="189"/>
      <c r="HY98" s="190"/>
      <c r="HZ98" s="191"/>
      <c r="IA98" s="189"/>
      <c r="IB98" s="189"/>
      <c r="IC98" s="192"/>
      <c r="ID98" s="193"/>
      <c r="IE98" s="194"/>
      <c r="IF98" s="195"/>
      <c r="IG98" s="194"/>
      <c r="IH98" s="196"/>
      <c r="II98" s="197"/>
      <c r="IJ98" s="194"/>
      <c r="IK98" s="195"/>
      <c r="IL98" s="194"/>
      <c r="IM98" s="188"/>
      <c r="IN98" s="189"/>
      <c r="IO98" s="190"/>
      <c r="IP98" s="191"/>
      <c r="IQ98" s="189"/>
      <c r="IR98" s="189"/>
      <c r="IS98" s="192"/>
      <c r="IT98" s="193"/>
      <c r="IU98" s="194"/>
      <c r="IV98" s="195"/>
      <c r="IW98" s="194"/>
    </row>
    <row r="99" spans="1:257" s="183" customFormat="1" ht="15.75" x14ac:dyDescent="0.2">
      <c r="A99" s="178">
        <v>1</v>
      </c>
      <c r="B99" s="232" t="s">
        <v>261</v>
      </c>
      <c r="C99" s="178"/>
      <c r="D99" s="215" t="s">
        <v>196</v>
      </c>
      <c r="E99" s="242" t="s">
        <v>359</v>
      </c>
      <c r="F99" s="305"/>
      <c r="G99" s="420"/>
      <c r="H99" s="306">
        <f t="shared" ref="H99:H103" si="62">$A99-F99-G99</f>
        <v>1</v>
      </c>
      <c r="I99" s="305"/>
      <c r="J99" s="420"/>
      <c r="K99" s="306">
        <f t="shared" ref="K99:K103" si="63">$A99-I99-J99</f>
        <v>1</v>
      </c>
      <c r="L99" s="305"/>
      <c r="M99" s="420"/>
      <c r="N99" s="306">
        <f t="shared" ref="N99:N103" si="64">$A99-L99-M99</f>
        <v>1</v>
      </c>
      <c r="O99" s="305"/>
      <c r="P99" s="420"/>
      <c r="Q99" s="306">
        <f t="shared" ref="Q99:Q103" si="65">$A99-O99-P99</f>
        <v>1</v>
      </c>
      <c r="R99" s="305"/>
      <c r="S99" s="420"/>
      <c r="T99" s="306">
        <f t="shared" ref="T99:T103" si="66">$A99-R99-S99</f>
        <v>1</v>
      </c>
      <c r="U99" s="293"/>
      <c r="V99" s="261" t="s">
        <v>119</v>
      </c>
      <c r="W99" s="231">
        <f>INDEX($S$1:$V$8, MATCH(V99,$S$1:$S$8,), MATCH("Initials",$S$1:$V$1,))</f>
        <v>0</v>
      </c>
      <c r="X99" s="216"/>
    </row>
    <row r="100" spans="1:257" s="183" customFormat="1" ht="15.75" x14ac:dyDescent="0.2">
      <c r="A100" s="178">
        <v>1</v>
      </c>
      <c r="B100" s="232" t="s">
        <v>262</v>
      </c>
      <c r="C100" s="178"/>
      <c r="D100" s="215" t="s">
        <v>196</v>
      </c>
      <c r="E100" s="242" t="s">
        <v>360</v>
      </c>
      <c r="F100" s="305"/>
      <c r="G100" s="420"/>
      <c r="H100" s="306">
        <f t="shared" si="62"/>
        <v>1</v>
      </c>
      <c r="I100" s="305"/>
      <c r="J100" s="420"/>
      <c r="K100" s="306">
        <f t="shared" si="63"/>
        <v>1</v>
      </c>
      <c r="L100" s="305"/>
      <c r="M100" s="420"/>
      <c r="N100" s="306">
        <f t="shared" si="64"/>
        <v>1</v>
      </c>
      <c r="O100" s="305"/>
      <c r="P100" s="420"/>
      <c r="Q100" s="306">
        <f t="shared" si="65"/>
        <v>1</v>
      </c>
      <c r="R100" s="305"/>
      <c r="S100" s="420"/>
      <c r="T100" s="306">
        <f t="shared" si="66"/>
        <v>1</v>
      </c>
      <c r="U100" s="293"/>
      <c r="V100" s="261" t="s">
        <v>119</v>
      </c>
      <c r="W100" s="231">
        <f>INDEX($S$1:$V$8, MATCH(V100,$S$1:$S$8,), MATCH("Initials",$S$1:$V$1,))</f>
        <v>0</v>
      </c>
      <c r="X100" s="216"/>
    </row>
    <row r="101" spans="1:257" s="183" customFormat="1" ht="15.75" x14ac:dyDescent="0.2">
      <c r="A101" s="178">
        <v>1</v>
      </c>
      <c r="B101" s="232" t="s">
        <v>263</v>
      </c>
      <c r="C101" s="178"/>
      <c r="D101" s="215" t="s">
        <v>196</v>
      </c>
      <c r="E101" s="242" t="s">
        <v>360</v>
      </c>
      <c r="F101" s="305"/>
      <c r="G101" s="420"/>
      <c r="H101" s="306">
        <f t="shared" si="62"/>
        <v>1</v>
      </c>
      <c r="I101" s="305"/>
      <c r="J101" s="420"/>
      <c r="K101" s="306">
        <f t="shared" si="63"/>
        <v>1</v>
      </c>
      <c r="L101" s="305"/>
      <c r="M101" s="420"/>
      <c r="N101" s="306">
        <f t="shared" si="64"/>
        <v>1</v>
      </c>
      <c r="O101" s="305"/>
      <c r="P101" s="420"/>
      <c r="Q101" s="306">
        <f t="shared" si="65"/>
        <v>1</v>
      </c>
      <c r="R101" s="305"/>
      <c r="S101" s="420"/>
      <c r="T101" s="306">
        <f t="shared" si="66"/>
        <v>1</v>
      </c>
      <c r="U101" s="293"/>
      <c r="V101" s="261" t="s">
        <v>119</v>
      </c>
      <c r="W101" s="231">
        <f>INDEX($S$1:$V$8, MATCH(V101,$S$1:$S$8,), MATCH("Initials",$S$1:$V$1,))</f>
        <v>0</v>
      </c>
      <c r="X101" s="216"/>
    </row>
    <row r="102" spans="1:257" s="183" customFormat="1" ht="15.75" customHeight="1" x14ac:dyDescent="0.2">
      <c r="A102" s="178">
        <v>1</v>
      </c>
      <c r="B102" s="232" t="s">
        <v>264</v>
      </c>
      <c r="C102" s="178"/>
      <c r="D102" s="215" t="s">
        <v>196</v>
      </c>
      <c r="E102" s="242" t="s">
        <v>360</v>
      </c>
      <c r="F102" s="305"/>
      <c r="G102" s="420"/>
      <c r="H102" s="306">
        <f t="shared" si="62"/>
        <v>1</v>
      </c>
      <c r="I102" s="305"/>
      <c r="J102" s="420"/>
      <c r="K102" s="306">
        <f t="shared" si="63"/>
        <v>1</v>
      </c>
      <c r="L102" s="305"/>
      <c r="M102" s="420"/>
      <c r="N102" s="306">
        <f t="shared" si="64"/>
        <v>1</v>
      </c>
      <c r="O102" s="305"/>
      <c r="P102" s="420"/>
      <c r="Q102" s="306">
        <f t="shared" si="65"/>
        <v>1</v>
      </c>
      <c r="R102" s="305"/>
      <c r="S102" s="420"/>
      <c r="T102" s="306">
        <f t="shared" si="66"/>
        <v>1</v>
      </c>
      <c r="U102" s="293"/>
      <c r="V102" s="261" t="s">
        <v>119</v>
      </c>
      <c r="W102" s="231">
        <f>INDEX($S$1:$V$8, MATCH(V102,$S$1:$S$8,), MATCH("Initials",$S$1:$V$1,))</f>
        <v>0</v>
      </c>
      <c r="X102" s="216"/>
    </row>
    <row r="103" spans="1:257" s="183" customFormat="1" ht="15.75" x14ac:dyDescent="0.2">
      <c r="A103" s="178">
        <v>1</v>
      </c>
      <c r="B103" s="178" t="s">
        <v>265</v>
      </c>
      <c r="C103" s="178"/>
      <c r="D103" s="182" t="s">
        <v>8</v>
      </c>
      <c r="E103" s="242" t="s">
        <v>359</v>
      </c>
      <c r="F103" s="305"/>
      <c r="G103" s="420"/>
      <c r="H103" s="306">
        <f t="shared" si="62"/>
        <v>1</v>
      </c>
      <c r="I103" s="305"/>
      <c r="J103" s="420"/>
      <c r="K103" s="306">
        <f t="shared" si="63"/>
        <v>1</v>
      </c>
      <c r="L103" s="305"/>
      <c r="M103" s="420"/>
      <c r="N103" s="306">
        <f t="shared" si="64"/>
        <v>1</v>
      </c>
      <c r="O103" s="305"/>
      <c r="P103" s="420"/>
      <c r="Q103" s="306">
        <f t="shared" si="65"/>
        <v>1</v>
      </c>
      <c r="R103" s="305"/>
      <c r="S103" s="420"/>
      <c r="T103" s="306">
        <f t="shared" si="66"/>
        <v>1</v>
      </c>
      <c r="U103" s="293"/>
      <c r="V103" s="261" t="s">
        <v>119</v>
      </c>
      <c r="W103" s="231">
        <f>INDEX($S$1:$V$8, MATCH(V103,$S$1:$S$8,), MATCH("Initials",$S$1:$V$1,))</f>
        <v>0</v>
      </c>
      <c r="X103" s="216"/>
    </row>
    <row r="104" spans="1:257" x14ac:dyDescent="0.2">
      <c r="A104" s="217"/>
      <c r="B104" s="218"/>
      <c r="C104" s="217"/>
      <c r="D104" s="219"/>
      <c r="E104" s="248"/>
      <c r="F104" s="286"/>
      <c r="G104" s="421"/>
      <c r="H104" s="278"/>
      <c r="I104" s="286"/>
      <c r="J104" s="421"/>
      <c r="K104" s="278"/>
      <c r="L104" s="286"/>
      <c r="M104" s="421"/>
      <c r="N104" s="278"/>
      <c r="O104" s="286"/>
      <c r="P104" s="421"/>
      <c r="Q104" s="278"/>
      <c r="R104" s="286"/>
      <c r="S104" s="421"/>
      <c r="T104" s="278"/>
      <c r="U104" s="301"/>
      <c r="V104" s="220"/>
      <c r="W104" s="221"/>
      <c r="X104" s="222"/>
    </row>
    <row r="105" spans="1:257" x14ac:dyDescent="0.2">
      <c r="A105" s="223"/>
      <c r="B105" s="223"/>
      <c r="C105" s="223"/>
      <c r="D105" s="224"/>
      <c r="E105" s="249"/>
      <c r="F105" s="287"/>
      <c r="G105" s="422"/>
      <c r="H105" s="279"/>
      <c r="I105" s="287"/>
      <c r="J105" s="422"/>
      <c r="K105" s="279"/>
      <c r="L105" s="287"/>
      <c r="M105" s="422"/>
      <c r="N105" s="279"/>
      <c r="O105" s="287"/>
      <c r="P105" s="422"/>
      <c r="Q105" s="279"/>
      <c r="R105" s="287"/>
      <c r="S105" s="422"/>
      <c r="T105" s="279"/>
      <c r="U105" s="302"/>
      <c r="V105" s="225"/>
      <c r="W105" s="221"/>
      <c r="X105" s="222"/>
    </row>
    <row r="106" spans="1:257" ht="42" customHeight="1" thickBot="1" x14ac:dyDescent="0.25">
      <c r="A106" s="226"/>
      <c r="B106" s="227"/>
      <c r="C106" s="226"/>
      <c r="D106" s="228"/>
      <c r="E106" s="254" t="s">
        <v>279</v>
      </c>
      <c r="F106" s="288">
        <f t="shared" ref="F106:T106" si="67">SUM(F15,F38,F46,F65,F76,F97)</f>
        <v>0</v>
      </c>
      <c r="G106" s="423">
        <f t="shared" si="67"/>
        <v>0</v>
      </c>
      <c r="H106" s="280">
        <f t="shared" si="67"/>
        <v>104</v>
      </c>
      <c r="I106" s="288">
        <f t="shared" si="67"/>
        <v>0</v>
      </c>
      <c r="J106" s="423">
        <f t="shared" si="67"/>
        <v>0</v>
      </c>
      <c r="K106" s="280">
        <f t="shared" si="67"/>
        <v>104</v>
      </c>
      <c r="L106" s="288">
        <f t="shared" si="67"/>
        <v>0</v>
      </c>
      <c r="M106" s="423">
        <f t="shared" si="67"/>
        <v>0</v>
      </c>
      <c r="N106" s="280">
        <f t="shared" si="67"/>
        <v>104</v>
      </c>
      <c r="O106" s="288">
        <f t="shared" si="67"/>
        <v>0</v>
      </c>
      <c r="P106" s="423">
        <f t="shared" si="67"/>
        <v>0</v>
      </c>
      <c r="Q106" s="280">
        <f t="shared" si="67"/>
        <v>104</v>
      </c>
      <c r="R106" s="288">
        <f t="shared" si="67"/>
        <v>0</v>
      </c>
      <c r="S106" s="423">
        <f t="shared" si="67"/>
        <v>0</v>
      </c>
      <c r="T106" s="280">
        <f t="shared" si="67"/>
        <v>104</v>
      </c>
      <c r="U106" s="303"/>
      <c r="V106" s="496"/>
      <c r="W106" s="497"/>
      <c r="X106" s="202"/>
    </row>
    <row r="109" spans="1:257" x14ac:dyDescent="0.2">
      <c r="A109" s="170"/>
      <c r="C109" s="170"/>
    </row>
    <row r="110" spans="1:257" x14ac:dyDescent="0.2">
      <c r="A110" s="170"/>
      <c r="C110" s="170"/>
    </row>
    <row r="111" spans="1:257" x14ac:dyDescent="0.2">
      <c r="A111" s="170"/>
      <c r="C111" s="170"/>
    </row>
    <row r="112" spans="1:257" x14ac:dyDescent="0.2">
      <c r="A112" s="170"/>
      <c r="C112" s="170"/>
    </row>
  </sheetData>
  <sheetProtection formatCells="0" sort="0" autoFilter="0"/>
  <mergeCells count="21">
    <mergeCell ref="B3:B4"/>
    <mergeCell ref="A3:A4"/>
    <mergeCell ref="F13:H13"/>
    <mergeCell ref="I13:K13"/>
    <mergeCell ref="O13:Q13"/>
    <mergeCell ref="L13:N13"/>
    <mergeCell ref="C8:C9"/>
    <mergeCell ref="D8:D9"/>
    <mergeCell ref="F11:H12"/>
    <mergeCell ref="I11:K12"/>
    <mergeCell ref="L11:N12"/>
    <mergeCell ref="O11:Q12"/>
    <mergeCell ref="R11:T12"/>
    <mergeCell ref="R13:T13"/>
    <mergeCell ref="V76:W76"/>
    <mergeCell ref="V97:W97"/>
    <mergeCell ref="V106:W106"/>
    <mergeCell ref="V15:W15"/>
    <mergeCell ref="V38:W38"/>
    <mergeCell ref="V46:W46"/>
    <mergeCell ref="V65:W65"/>
  </mergeCells>
  <phoneticPr fontId="0" type="noConversion"/>
  <conditionalFormatting sqref="E94 E64 E100:E102 E83 E80:E81 E73:E75 E70 E50 E52:E61 E17:E37 E40:E45">
    <cfRule type="cellIs" dxfId="97" priority="153" stopIfTrue="1" operator="equal">
      <formula>"RQ"</formula>
    </cfRule>
    <cfRule type="cellIs" dxfId="96" priority="154" stopIfTrue="1" operator="equal">
      <formula>"Rec"</formula>
    </cfRule>
  </conditionalFormatting>
  <conditionalFormatting sqref="V66:W75 V77:W96 V98:W103 V40:W45 D17:D36 V17:W37 E67 E92:E96 E69:E75 A67:D75 A78:D96 A99:E103 E78:E90 E63:E64 E17:E37 A40:E45 V47:W64 B47:B64 D47:D64 C48:C64 A48:A64 E48:E61 A17:C37">
    <cfRule type="expression" dxfId="95" priority="159">
      <formula>$C17="No"</formula>
    </cfRule>
  </conditionalFormatting>
  <conditionalFormatting sqref="U99:U105 U78:U96 U67:U75 U40:U45 U17:U37 U48:U64">
    <cfRule type="notContainsBlanks" dxfId="94" priority="160">
      <formula>LEN(TRIM(U17))&gt;0</formula>
    </cfRule>
  </conditionalFormatting>
  <conditionalFormatting sqref="U17:U105">
    <cfRule type="expression" dxfId="93" priority="162">
      <formula>$C17="No"</formula>
    </cfRule>
  </conditionalFormatting>
  <conditionalFormatting sqref="D37">
    <cfRule type="expression" dxfId="92" priority="190">
      <formula>#REF!="No"</formula>
    </cfRule>
  </conditionalFormatting>
  <conditionalFormatting sqref="I50:I103 K50:L103 N50:O103 Q50:R103 I33:I47 H14:H103 L33:L47 O33:O47 T14:T103 I14:I31 K14:K49 L14:L31 N14:N49 O14:O31 Q14:Q49 R14:R31 R33:R47">
    <cfRule type="cellIs" dxfId="91" priority="115" operator="lessThan">
      <formula>0</formula>
    </cfRule>
  </conditionalFormatting>
  <conditionalFormatting sqref="E91">
    <cfRule type="cellIs" dxfId="90" priority="90" stopIfTrue="1" operator="equal">
      <formula>"RQ"</formula>
    </cfRule>
    <cfRule type="cellIs" dxfId="89" priority="91" stopIfTrue="1" operator="equal">
      <formula>"Rec"</formula>
    </cfRule>
  </conditionalFormatting>
  <conditionalFormatting sqref="E91">
    <cfRule type="expression" dxfId="88" priority="210">
      <formula>$C62="No"</formula>
    </cfRule>
  </conditionalFormatting>
  <conditionalFormatting sqref="E93">
    <cfRule type="cellIs" dxfId="87" priority="86" stopIfTrue="1" operator="equal">
      <formula>"RQ"</formula>
    </cfRule>
    <cfRule type="cellIs" dxfId="86" priority="87" stopIfTrue="1" operator="equal">
      <formula>"Rec"</formula>
    </cfRule>
  </conditionalFormatting>
  <conditionalFormatting sqref="E93">
    <cfRule type="expression" dxfId="85" priority="85">
      <formula>$C64="No"</formula>
    </cfRule>
  </conditionalFormatting>
  <conditionalFormatting sqref="E95">
    <cfRule type="cellIs" dxfId="84" priority="83" stopIfTrue="1" operator="equal">
      <formula>"RQ"</formula>
    </cfRule>
    <cfRule type="cellIs" dxfId="83" priority="84" stopIfTrue="1" operator="equal">
      <formula>"Rec"</formula>
    </cfRule>
  </conditionalFormatting>
  <conditionalFormatting sqref="E95">
    <cfRule type="expression" dxfId="82" priority="82">
      <formula>$C66="No"</formula>
    </cfRule>
  </conditionalFormatting>
  <conditionalFormatting sqref="E96">
    <cfRule type="cellIs" dxfId="81" priority="80" stopIfTrue="1" operator="equal">
      <formula>"RQ"</formula>
    </cfRule>
    <cfRule type="cellIs" dxfId="80" priority="81" stopIfTrue="1" operator="equal">
      <formula>"Rec"</formula>
    </cfRule>
  </conditionalFormatting>
  <conditionalFormatting sqref="E96">
    <cfRule type="expression" dxfId="79" priority="79">
      <formula>$C67="No"</formula>
    </cfRule>
  </conditionalFormatting>
  <conditionalFormatting sqref="E99">
    <cfRule type="cellIs" dxfId="78" priority="77" stopIfTrue="1" operator="equal">
      <formula>"RQ"</formula>
    </cfRule>
    <cfRule type="cellIs" dxfId="77" priority="78" stopIfTrue="1" operator="equal">
      <formula>"Rec"</formula>
    </cfRule>
  </conditionalFormatting>
  <conditionalFormatting sqref="E99">
    <cfRule type="expression" dxfId="76" priority="76">
      <formula>$C70="No"</formula>
    </cfRule>
  </conditionalFormatting>
  <conditionalFormatting sqref="E94">
    <cfRule type="cellIs" dxfId="75" priority="74" stopIfTrue="1" operator="equal">
      <formula>"RQ"</formula>
    </cfRule>
    <cfRule type="cellIs" dxfId="74" priority="75" stopIfTrue="1" operator="equal">
      <formula>"Rec"</formula>
    </cfRule>
  </conditionalFormatting>
  <conditionalFormatting sqref="E94">
    <cfRule type="expression" dxfId="73" priority="73">
      <formula>$C65="No"</formula>
    </cfRule>
  </conditionalFormatting>
  <conditionalFormatting sqref="E100">
    <cfRule type="cellIs" dxfId="72" priority="71" stopIfTrue="1" operator="equal">
      <formula>"RQ"</formula>
    </cfRule>
    <cfRule type="cellIs" dxfId="71" priority="72" stopIfTrue="1" operator="equal">
      <formula>"Rec"</formula>
    </cfRule>
  </conditionalFormatting>
  <conditionalFormatting sqref="E100">
    <cfRule type="expression" dxfId="70" priority="70">
      <formula>$C71="No"</formula>
    </cfRule>
  </conditionalFormatting>
  <conditionalFormatting sqref="E101">
    <cfRule type="cellIs" dxfId="69" priority="68" stopIfTrue="1" operator="equal">
      <formula>"RQ"</formula>
    </cfRule>
    <cfRule type="cellIs" dxfId="68" priority="69" stopIfTrue="1" operator="equal">
      <formula>"Rec"</formula>
    </cfRule>
  </conditionalFormatting>
  <conditionalFormatting sqref="E101">
    <cfRule type="expression" dxfId="67" priority="67">
      <formula>$C72="No"</formula>
    </cfRule>
  </conditionalFormatting>
  <conditionalFormatting sqref="E102">
    <cfRule type="cellIs" dxfId="66" priority="65" stopIfTrue="1" operator="equal">
      <formula>"RQ"</formula>
    </cfRule>
    <cfRule type="cellIs" dxfId="65" priority="66" stopIfTrue="1" operator="equal">
      <formula>"Rec"</formula>
    </cfRule>
  </conditionalFormatting>
  <conditionalFormatting sqref="E102">
    <cfRule type="expression" dxfId="64" priority="64">
      <formula>$C73="No"</formula>
    </cfRule>
  </conditionalFormatting>
  <conditionalFormatting sqref="E81">
    <cfRule type="cellIs" dxfId="63" priority="62" stopIfTrue="1" operator="equal">
      <formula>"RQ"</formula>
    </cfRule>
    <cfRule type="cellIs" dxfId="62" priority="63" stopIfTrue="1" operator="equal">
      <formula>"Rec"</formula>
    </cfRule>
  </conditionalFormatting>
  <conditionalFormatting sqref="E81">
    <cfRule type="expression" dxfId="61" priority="61">
      <formula>$C53="No"</formula>
    </cfRule>
  </conditionalFormatting>
  <conditionalFormatting sqref="E83">
    <cfRule type="cellIs" dxfId="60" priority="59" stopIfTrue="1" operator="equal">
      <formula>"RQ"</formula>
    </cfRule>
    <cfRule type="cellIs" dxfId="59" priority="60" stopIfTrue="1" operator="equal">
      <formula>"Rec"</formula>
    </cfRule>
  </conditionalFormatting>
  <conditionalFormatting sqref="E83">
    <cfRule type="expression" dxfId="58" priority="58">
      <formula>#REF!="No"</formula>
    </cfRule>
  </conditionalFormatting>
  <conditionalFormatting sqref="E80">
    <cfRule type="cellIs" dxfId="57" priority="56" stopIfTrue="1" operator="equal">
      <formula>"RQ"</formula>
    </cfRule>
    <cfRule type="cellIs" dxfId="56" priority="57" stopIfTrue="1" operator="equal">
      <formula>"Rec"</formula>
    </cfRule>
  </conditionalFormatting>
  <conditionalFormatting sqref="E80">
    <cfRule type="expression" dxfId="55" priority="55">
      <formula>$C52="No"</formula>
    </cfRule>
  </conditionalFormatting>
  <conditionalFormatting sqref="E68">
    <cfRule type="cellIs" dxfId="54" priority="53" stopIfTrue="1" operator="equal">
      <formula>"RQ"</formula>
    </cfRule>
    <cfRule type="cellIs" dxfId="53" priority="54" stopIfTrue="1" operator="equal">
      <formula>"Rec"</formula>
    </cfRule>
  </conditionalFormatting>
  <conditionalFormatting sqref="E68">
    <cfRule type="expression" dxfId="52" priority="52">
      <formula>$C68="No"</formula>
    </cfRule>
  </conditionalFormatting>
  <conditionalFormatting sqref="E68">
    <cfRule type="cellIs" dxfId="51" priority="50" stopIfTrue="1" operator="equal">
      <formula>"RQ"</formula>
    </cfRule>
    <cfRule type="cellIs" dxfId="50" priority="51" stopIfTrue="1" operator="equal">
      <formula>"Rec"</formula>
    </cfRule>
  </conditionalFormatting>
  <conditionalFormatting sqref="E68">
    <cfRule type="expression" dxfId="49" priority="49">
      <formula>$C40="No"</formula>
    </cfRule>
  </conditionalFormatting>
  <conditionalFormatting sqref="E75">
    <cfRule type="cellIs" dxfId="48" priority="47" stopIfTrue="1" operator="equal">
      <formula>"RQ"</formula>
    </cfRule>
    <cfRule type="cellIs" dxfId="47" priority="48" stopIfTrue="1" operator="equal">
      <formula>"Rec"</formula>
    </cfRule>
  </conditionalFormatting>
  <conditionalFormatting sqref="E75">
    <cfRule type="expression" dxfId="46" priority="46">
      <formula>$C47="No"</formula>
    </cfRule>
  </conditionalFormatting>
  <conditionalFormatting sqref="E74">
    <cfRule type="cellIs" dxfId="45" priority="44" stopIfTrue="1" operator="equal">
      <formula>"RQ"</formula>
    </cfRule>
    <cfRule type="cellIs" dxfId="44" priority="45" stopIfTrue="1" operator="equal">
      <formula>"Rec"</formula>
    </cfRule>
  </conditionalFormatting>
  <conditionalFormatting sqref="E74">
    <cfRule type="expression" dxfId="43" priority="43">
      <formula>$C46="No"</formula>
    </cfRule>
  </conditionalFormatting>
  <conditionalFormatting sqref="E73">
    <cfRule type="cellIs" dxfId="42" priority="41" stopIfTrue="1" operator="equal">
      <formula>"RQ"</formula>
    </cfRule>
    <cfRule type="cellIs" dxfId="41" priority="42" stopIfTrue="1" operator="equal">
      <formula>"Rec"</formula>
    </cfRule>
  </conditionalFormatting>
  <conditionalFormatting sqref="E73">
    <cfRule type="expression" dxfId="40" priority="40">
      <formula>$C45="No"</formula>
    </cfRule>
  </conditionalFormatting>
  <conditionalFormatting sqref="E72">
    <cfRule type="cellIs" dxfId="39" priority="38" stopIfTrue="1" operator="equal">
      <formula>"RQ"</formula>
    </cfRule>
    <cfRule type="cellIs" dxfId="38" priority="39" stopIfTrue="1" operator="equal">
      <formula>"Rec"</formula>
    </cfRule>
  </conditionalFormatting>
  <conditionalFormatting sqref="E72">
    <cfRule type="cellIs" dxfId="37" priority="36" stopIfTrue="1" operator="equal">
      <formula>"RQ"</formula>
    </cfRule>
    <cfRule type="cellIs" dxfId="36" priority="37" stopIfTrue="1" operator="equal">
      <formula>"Rec"</formula>
    </cfRule>
  </conditionalFormatting>
  <conditionalFormatting sqref="E72">
    <cfRule type="expression" dxfId="35" priority="35">
      <formula>$C44="No"</formula>
    </cfRule>
  </conditionalFormatting>
  <conditionalFormatting sqref="E71">
    <cfRule type="cellIs" dxfId="34" priority="33" stopIfTrue="1" operator="equal">
      <formula>"RQ"</formula>
    </cfRule>
    <cfRule type="cellIs" dxfId="33" priority="34" stopIfTrue="1" operator="equal">
      <formula>"Rec"</formula>
    </cfRule>
  </conditionalFormatting>
  <conditionalFormatting sqref="E71">
    <cfRule type="cellIs" dxfId="32" priority="31" stopIfTrue="1" operator="equal">
      <formula>"RQ"</formula>
    </cfRule>
    <cfRule type="cellIs" dxfId="31" priority="32" stopIfTrue="1" operator="equal">
      <formula>"Rec"</formula>
    </cfRule>
  </conditionalFormatting>
  <conditionalFormatting sqref="E71">
    <cfRule type="expression" dxfId="30" priority="30">
      <formula>$C43="No"</formula>
    </cfRule>
  </conditionalFormatting>
  <conditionalFormatting sqref="E70">
    <cfRule type="cellIs" dxfId="29" priority="28" stopIfTrue="1" operator="equal">
      <formula>"RQ"</formula>
    </cfRule>
    <cfRule type="cellIs" dxfId="28" priority="29" stopIfTrue="1" operator="equal">
      <formula>"Rec"</formula>
    </cfRule>
  </conditionalFormatting>
  <conditionalFormatting sqref="E70">
    <cfRule type="expression" dxfId="27" priority="27">
      <formula>$C42="No"</formula>
    </cfRule>
  </conditionalFormatting>
  <conditionalFormatting sqref="E62">
    <cfRule type="expression" dxfId="26" priority="26">
      <formula>$C62="No"</formula>
    </cfRule>
  </conditionalFormatting>
  <conditionalFormatting sqref="E89">
    <cfRule type="cellIs" dxfId="25" priority="24" stopIfTrue="1" operator="equal">
      <formula>"RQ"</formula>
    </cfRule>
    <cfRule type="cellIs" dxfId="24" priority="25" stopIfTrue="1" operator="equal">
      <formula>"Rec"</formula>
    </cfRule>
  </conditionalFormatting>
  <conditionalFormatting sqref="E89">
    <cfRule type="expression" dxfId="23" priority="23">
      <formula>$C60="No"</formula>
    </cfRule>
  </conditionalFormatting>
  <conditionalFormatting sqref="E52">
    <cfRule type="expression" dxfId="22" priority="22">
      <formula>$C52="No"</formula>
    </cfRule>
  </conditionalFormatting>
  <conditionalFormatting sqref="E60">
    <cfRule type="expression" dxfId="21" priority="21">
      <formula>$C60="No"</formula>
    </cfRule>
  </conditionalFormatting>
  <conditionalFormatting sqref="E61">
    <cfRule type="expression" dxfId="20" priority="20">
      <formula>$C61="No"</formula>
    </cfRule>
  </conditionalFormatting>
  <conditionalFormatting sqref="E62">
    <cfRule type="cellIs" dxfId="19" priority="18" stopIfTrue="1" operator="equal">
      <formula>"RQ"</formula>
    </cfRule>
    <cfRule type="cellIs" dxfId="18" priority="19" stopIfTrue="1" operator="equal">
      <formula>"Rec"</formula>
    </cfRule>
  </conditionalFormatting>
  <conditionalFormatting sqref="E62">
    <cfRule type="expression" dxfId="17" priority="17">
      <formula>$C62="No"</formula>
    </cfRule>
  </conditionalFormatting>
  <conditionalFormatting sqref="E63">
    <cfRule type="cellIs" dxfId="16" priority="15" stopIfTrue="1" operator="equal">
      <formula>"RQ"</formula>
    </cfRule>
    <cfRule type="cellIs" dxfId="15" priority="16" stopIfTrue="1" operator="equal">
      <formula>"Rec"</formula>
    </cfRule>
  </conditionalFormatting>
  <conditionalFormatting sqref="E63">
    <cfRule type="cellIs" dxfId="14" priority="13" stopIfTrue="1" operator="equal">
      <formula>"RQ"</formula>
    </cfRule>
    <cfRule type="cellIs" dxfId="13" priority="14" stopIfTrue="1" operator="equal">
      <formula>"Rec"</formula>
    </cfRule>
  </conditionalFormatting>
  <conditionalFormatting sqref="E63">
    <cfRule type="expression" dxfId="12" priority="12">
      <formula>$C63="No"</formula>
    </cfRule>
  </conditionalFormatting>
  <conditionalFormatting sqref="E63">
    <cfRule type="cellIs" dxfId="11" priority="10" stopIfTrue="1" operator="equal">
      <formula>"RQ"</formula>
    </cfRule>
    <cfRule type="cellIs" dxfId="10" priority="11" stopIfTrue="1" operator="equal">
      <formula>"Rec"</formula>
    </cfRule>
  </conditionalFormatting>
  <conditionalFormatting sqref="E63">
    <cfRule type="expression" dxfId="9" priority="9">
      <formula>$C63="No"</formula>
    </cfRule>
  </conditionalFormatting>
  <conditionalFormatting sqref="E63">
    <cfRule type="cellIs" dxfId="8" priority="7" stopIfTrue="1" operator="equal">
      <formula>"RQ"</formula>
    </cfRule>
    <cfRule type="cellIs" dxfId="7" priority="8" stopIfTrue="1" operator="equal">
      <formula>"Rec"</formula>
    </cfRule>
  </conditionalFormatting>
  <conditionalFormatting sqref="E49">
    <cfRule type="cellIs" dxfId="6" priority="5" stopIfTrue="1" operator="equal">
      <formula>"RQ"</formula>
    </cfRule>
    <cfRule type="cellIs" dxfId="5" priority="6" stopIfTrue="1" operator="equal">
      <formula>"Rec"</formula>
    </cfRule>
  </conditionalFormatting>
  <conditionalFormatting sqref="D32:E32">
    <cfRule type="expression" dxfId="4" priority="4">
      <formula>$C$31="Yes"</formula>
    </cfRule>
  </conditionalFormatting>
  <conditionalFormatting sqref="D31">
    <cfRule type="expression" dxfId="3" priority="3">
      <formula>$C$32="Yes"</formula>
    </cfRule>
  </conditionalFormatting>
  <conditionalFormatting sqref="U31">
    <cfRule type="expression" dxfId="2" priority="2">
      <formula>$C$32="Yes"</formula>
    </cfRule>
  </conditionalFormatting>
  <conditionalFormatting sqref="U32">
    <cfRule type="expression" dxfId="1" priority="1">
      <formula>$C$31="Yes"</formula>
    </cfRule>
  </conditionalFormatting>
  <dataValidations xWindow="820" yWindow="347" count="18">
    <dataValidation type="list" allowBlank="1" showInputMessage="1" showErrorMessage="1" sqref="C99:C103 C67:C75 C78:C96 C59:C60 C62:C64 C48:C54 C17:C37 C40:C45">
      <formula1>$AB$3:$AB$4</formula1>
    </dataValidation>
    <dataValidation type="list" allowBlank="1" showInputMessage="1" showErrorMessage="1" sqref="F104:T104">
      <formula1>"0,1"</formula1>
    </dataValidation>
    <dataValidation type="list" allowBlank="1" showInputMessage="1" showErrorMessage="1" sqref="F68:G68 I68:J68 L68:M68 O68:P68 R68:S68">
      <formula1>"1,2,3"</formula1>
    </dataValidation>
    <dataValidation type="list" showInputMessage="1" showErrorMessage="1" sqref="X99:X103">
      <formula1>$V$2:$V$13</formula1>
    </dataValidation>
    <dataValidation type="list" allowBlank="1" showInputMessage="1" showErrorMessage="1" sqref="V99:V103 V67:V75 V78:V96 V48:V64 V40:V45 V17:V37">
      <formula1>Project_Roles</formula1>
    </dataValidation>
    <dataValidation showInputMessage="1" showErrorMessage="1" sqref="W67:W75 W78:W96 W99:W103 W40:W45 W48:W64 W17:W37"/>
    <dataValidation type="list" allowBlank="1" showInputMessage="1" showErrorMessage="1" sqref="F55:G55 I55:J55 L55:M55 O55:P55 R55:S55">
      <formula1>"1,2,3,4,5"</formula1>
    </dataValidation>
    <dataValidation type="list" allowBlank="1" showInputMessage="1" sqref="U99:U103 U67:U75 U78:U96 U48:U64 U40:U45 U17:U37">
      <formula1>"Outside project scope, Not LCCA effective (Energy-related items), Other (explain)"</formula1>
    </dataValidation>
    <dataValidation type="list" allowBlank="1" showInputMessage="1" showErrorMessage="1" sqref="R69:S70 H67:H72 R62:S64 F62:G64 F59:G59 F69:G70 F67:G67 I69:J70 I67:J67 I59:J59 I62:J64 K67:K72 F99:T103 L69:M70 L67:M67 L59:M59 L62:M64 N67:N72 O62:P64 F73:T75 F78:T96 R59:S59 O69:P70 O67:P67 O59:P59 Q67:Q72 R67:S67 T67:T72 O50:P53 L50:M53 I50:J53 F50:G53 R50:S53 R48:S48 O48:P48 L48:M48 I48:J48 F48:G48 T48:T64 H48:H64 K48:K64 F40:T45 N48:N64 Q48:Q64 F33:G37 F17:G31 H17:H37 I33:J37 I17:J31 K17:K37 L33:M37 L17:M31 N17:N37 O33:P37 O17:P31 Q17:Q37 T17:T37 R17:S31 R33:S37">
      <formula1>"1"</formula1>
    </dataValidation>
    <dataValidation type="list" allowBlank="1" showInputMessage="1" showErrorMessage="1" sqref="F56:G58 I56:J58 L56:M58 O56:P58 R56:S58 R48 O48 F48 I48 L48 F32:G32 I32:J32 L32:M32 O32:P32 R32:S32">
      <formula1>"2"</formula1>
    </dataValidation>
    <dataValidation type="list" allowBlank="1" showInputMessage="1" showErrorMessage="1" sqref="R60:S61 F60:G61 F71:G72 I71:J72 I60:J61 L60:M61 L71:M72 O71:P72 O60:P61 R71:S72">
      <formula1>"3"</formula1>
    </dataValidation>
    <dataValidation type="list" allowBlank="1" showInputMessage="1" showErrorMessage="1" sqref="F54:G54 R54:S54 O54:P54 L54:M54 I54:J54">
      <formula1>"1,2,3,4,5,6,7"</formula1>
    </dataValidation>
    <dataValidation type="list" allowBlank="1" showInputMessage="1" showErrorMessage="1" sqref="F49:G49 I49:J49 L49:M49 O49:P49 R49:S49">
      <formula1>"5"</formula1>
    </dataValidation>
    <dataValidation type="list" allowBlank="1" showInputMessage="1" showErrorMessage="1" sqref="C61 C55:C58">
      <formula1>INDIRECT(Addition___Minor_Renovation___Capital_Maintenance)</formula1>
    </dataValidation>
    <dataValidation type="list" allowBlank="1" showInputMessage="1" showErrorMessage="1" sqref="D6">
      <formula1>"New_Construction, Addition, Renovation/Maintenance"</formula1>
    </dataValidation>
    <dataValidation type="list" allowBlank="1" showInputMessage="1" showErrorMessage="1" prompt="Select Project Phase to populate Credit Verification Form_x000a_" sqref="D7">
      <formula1>$Z$4:$Z$9</formula1>
    </dataValidation>
    <dataValidation type="list" allowBlank="1" showInputMessage="1" showErrorMessage="1" sqref="U8:U12">
      <formula1>"Environmental Consultant, Interiors, Other"</formula1>
    </dataValidation>
    <dataValidation type="list" allowBlank="1" showInputMessage="1" showErrorMessage="1" sqref="D8:D9">
      <formula1>$X$3:$X$6</formula1>
    </dataValidation>
  </dataValidations>
  <printOptions horizontalCentered="1"/>
  <pageMargins left="0.7" right="0.7" top="0.75" bottom="0.75" header="0.3" footer="0.3"/>
  <pageSetup paperSize="232" scale="72" fitToHeight="4" orientation="landscape" r:id="rId1"/>
  <headerFooter alignWithMargins="0">
    <oddFooter>&amp;LPrint Date: &amp;D &amp;T&amp;CState of Tennessee HPBr v1.01 12/18/2015&amp;RPage &amp;P of &amp;N</oddFooter>
  </headerFooter>
  <rowBreaks count="2" manualBreakCount="2">
    <brk id="45" max="22" man="1"/>
    <brk id="75" max="2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workbookViewId="0">
      <selection activeCell="B2" sqref="B2"/>
    </sheetView>
  </sheetViews>
  <sheetFormatPr defaultRowHeight="12.75" x14ac:dyDescent="0.2"/>
  <cols>
    <col min="2" max="2" width="27.42578125" customWidth="1"/>
  </cols>
  <sheetData>
    <row r="1" spans="1:3" x14ac:dyDescent="0.2">
      <c r="A1" t="s">
        <v>142</v>
      </c>
      <c r="B1" t="s">
        <v>3</v>
      </c>
      <c r="C1" t="s">
        <v>466</v>
      </c>
    </row>
    <row r="2" spans="1:3" x14ac:dyDescent="0.2">
      <c r="A2" t="str">
        <f>'HPBr Checklist'!B17</f>
        <v>LM1.1</v>
      </c>
      <c r="B2" t="s">
        <v>399</v>
      </c>
      <c r="C2" t="str">
        <f>A2&amp;" "&amp;B2</f>
        <v>LM1.1 Site Selection - Reuse Existing Buildings</v>
      </c>
    </row>
    <row r="3" spans="1:3" x14ac:dyDescent="0.2">
      <c r="A3" t="str">
        <f>'HPBr Checklist'!B18</f>
        <v>LM1.2</v>
      </c>
      <c r="B3" t="s">
        <v>400</v>
      </c>
      <c r="C3" t="str">
        <f t="shared" ref="C3:C66" si="0">A3&amp;" "&amp;B3</f>
        <v>LM1.2 Site Selection -  Show preference for building on developed sites: Preserve farmland/habitat, wetlands, floodplains, public parkland</v>
      </c>
    </row>
    <row r="4" spans="1:3" x14ac:dyDescent="0.2">
      <c r="A4" t="str">
        <f>'HPBr Checklist'!B19</f>
        <v>LM1.3</v>
      </c>
      <c r="B4" t="s">
        <v>401</v>
      </c>
      <c r="C4" t="str">
        <f t="shared" si="0"/>
        <v>LM1.3 Site Selection - Brownfield Redevelopment -  Remediate and Restore contaminated sites when possible</v>
      </c>
    </row>
    <row r="5" spans="1:3" x14ac:dyDescent="0.2">
      <c r="A5" t="str">
        <f>'HPBr Checklist'!B20</f>
        <v>LM1.4</v>
      </c>
      <c r="B5" t="s">
        <v>402</v>
      </c>
      <c r="C5" t="str">
        <f t="shared" si="0"/>
        <v>LM1.4 Site Selection - Urban Development - Locate building within existing infrastructure</v>
      </c>
    </row>
    <row r="6" spans="1:3" x14ac:dyDescent="0.2">
      <c r="A6" t="str">
        <f>'HPBr Checklist'!B21</f>
        <v>LM2.1</v>
      </c>
      <c r="B6" t="s">
        <v>403</v>
      </c>
      <c r="C6" t="str">
        <f t="shared" si="0"/>
        <v>LM2.1 Site Disturbance - Sediment and Erosion control during construction</v>
      </c>
    </row>
    <row r="7" spans="1:3" x14ac:dyDescent="0.2">
      <c r="A7" t="str">
        <f>'HPBr Checklist'!B22</f>
        <v>LM2.2</v>
      </c>
      <c r="B7" t="s">
        <v>404</v>
      </c>
      <c r="C7" t="str">
        <f t="shared" si="0"/>
        <v>LM2.2 Site Disturbance - Limit site disturbance during construction to minimum development footprint</v>
      </c>
    </row>
    <row r="8" spans="1:3" x14ac:dyDescent="0.2">
      <c r="A8" t="str">
        <f>'HPBr Checklist'!B23</f>
        <v>LM3.1</v>
      </c>
      <c r="B8" t="s">
        <v>405</v>
      </c>
      <c r="C8" t="str">
        <f t="shared" si="0"/>
        <v>LM3.1 Transportation - Plan for access to public transportation</v>
      </c>
    </row>
    <row r="9" spans="1:3" x14ac:dyDescent="0.2">
      <c r="A9" t="str">
        <f>'HPBr Checklist'!B24</f>
        <v>LM3.2</v>
      </c>
      <c r="B9" t="s">
        <v>406</v>
      </c>
      <c r="C9" t="str">
        <f t="shared" si="0"/>
        <v>LM3.2 Transportation  - Provide bicycle storage for 5% of building occupants and shower/changing facilities for 0.5% of FTE occupants</v>
      </c>
    </row>
    <row r="10" spans="1:3" x14ac:dyDescent="0.2">
      <c r="A10" t="str">
        <f>'HPBr Checklist'!B25</f>
        <v>LM3.3</v>
      </c>
      <c r="B10" t="s">
        <v>407</v>
      </c>
      <c r="C10" t="str">
        <f t="shared" si="0"/>
        <v>LM3.3 Transportation - Plan site  to include preferred parking for carpooling for 5% of all spaces provided</v>
      </c>
    </row>
    <row r="11" spans="1:3" x14ac:dyDescent="0.2">
      <c r="A11" t="str">
        <f>'HPBr Checklist'!B26</f>
        <v>LM3.4</v>
      </c>
      <c r="B11" t="s">
        <v>408</v>
      </c>
      <c r="C11" t="str">
        <f t="shared" si="0"/>
        <v>LM3.4 Transportation - Plan site  to include preferred parking for low-emitting/fuel efficient vehicles for 5% of all spaces provided</v>
      </c>
    </row>
    <row r="12" spans="1:3" x14ac:dyDescent="0.2">
      <c r="A12" t="str">
        <f>'HPBr Checklist'!B27</f>
        <v>LM4.1</v>
      </c>
      <c r="B12" t="s">
        <v>409</v>
      </c>
      <c r="C12" t="str">
        <f t="shared" si="0"/>
        <v>LM4.1 Landscape Design - Maximize vegetated open space</v>
      </c>
    </row>
    <row r="13" spans="1:3" x14ac:dyDescent="0.2">
      <c r="A13" t="str">
        <f>'HPBr Checklist'!B28</f>
        <v>LM4.2</v>
      </c>
      <c r="B13" t="s">
        <v>410</v>
      </c>
      <c r="C13" t="str">
        <f t="shared" si="0"/>
        <v>LM4.2 Landscape Design - Native and drought tolerant planting</v>
      </c>
    </row>
    <row r="14" spans="1:3" x14ac:dyDescent="0.2">
      <c r="A14" t="str">
        <f>'HPBr Checklist'!B29</f>
        <v>LM5.1</v>
      </c>
      <c r="B14" t="s">
        <v>411</v>
      </c>
      <c r="C14" t="str">
        <f t="shared" si="0"/>
        <v>LM5.1 Heat Island Reduction - Non roof surface reflectivity and shading</v>
      </c>
    </row>
    <row r="15" spans="1:3" x14ac:dyDescent="0.2">
      <c r="A15" t="str">
        <f>'HPBr Checklist'!B30</f>
        <v>LM5.2</v>
      </c>
      <c r="B15" t="s">
        <v>412</v>
      </c>
      <c r="C15" t="str">
        <f t="shared" si="0"/>
        <v>LM5.2 Heat Island Reduction - Reflective roof materials</v>
      </c>
    </row>
    <row r="16" spans="1:3" x14ac:dyDescent="0.2">
      <c r="A16" t="str">
        <f>'HPBr Checklist'!B31</f>
        <v>LM6.1</v>
      </c>
      <c r="B16" t="s">
        <v>413</v>
      </c>
      <c r="C16" t="str">
        <f t="shared" si="0"/>
        <v>LM6.1 Stormwater Design - Post development discharge rate and volume not to exceed Pre-development rate</v>
      </c>
    </row>
    <row r="17" spans="1:3" x14ac:dyDescent="0.2">
      <c r="A17" t="str">
        <f>'HPBr Checklist'!B32</f>
        <v>LM6.2</v>
      </c>
      <c r="B17" t="s">
        <v>414</v>
      </c>
      <c r="C17" t="str">
        <f t="shared" si="0"/>
        <v>LM6.2 Stormwater Design - Reduce discharge rate and volume 25% on previously developed sites.</v>
      </c>
    </row>
    <row r="18" spans="1:3" x14ac:dyDescent="0.2">
      <c r="A18" t="str">
        <f>'HPBr Checklist'!B33</f>
        <v>LM6.3</v>
      </c>
      <c r="B18" t="s">
        <v>415</v>
      </c>
      <c r="C18" t="str">
        <f t="shared" si="0"/>
        <v>LM6.3 Stormwater Design - Design to remove 80% Total Suspended solids from the average annual rainfall event.  Verify local requirements.</v>
      </c>
    </row>
    <row r="19" spans="1:3" x14ac:dyDescent="0.2">
      <c r="A19" t="str">
        <f>'HPBr Checklist'!B34</f>
        <v>LM6.4</v>
      </c>
      <c r="B19" t="s">
        <v>416</v>
      </c>
      <c r="C19" t="str">
        <f t="shared" si="0"/>
        <v>LM6.4 Stormwater Design - Design per TDEC BMP References</v>
      </c>
    </row>
    <row r="20" spans="1:3" x14ac:dyDescent="0.2">
      <c r="A20" t="str">
        <f>'HPBr Checklist'!B35</f>
        <v>LM7.1</v>
      </c>
      <c r="B20" t="s">
        <v>417</v>
      </c>
      <c r="C20" t="str">
        <f t="shared" si="0"/>
        <v>LM7.1 Exterior Site Lighting - Design exterior lighting power to be 20% less than is allowed by ASHRAE 90.1-2007</v>
      </c>
    </row>
    <row r="21" spans="1:3" x14ac:dyDescent="0.2">
      <c r="A21" t="str">
        <f>'HPBr Checklist'!B36</f>
        <v>LM7.2</v>
      </c>
      <c r="B21" t="s">
        <v>418</v>
      </c>
      <c r="C21" t="str">
        <f t="shared" si="0"/>
        <v>LM7.2 Exterior Site Lighting - Locate fixtures to minimize illuminance above the horizontal plane</v>
      </c>
    </row>
    <row r="22" spans="1:3" x14ac:dyDescent="0.2">
      <c r="A22" t="str">
        <f>'HPBr Checklist'!B37</f>
        <v>LM7.3</v>
      </c>
      <c r="B22" t="s">
        <v>419</v>
      </c>
      <c r="C22" t="str">
        <f t="shared" si="0"/>
        <v>LM7.3 Exterior Site Lighting - Locate exterior fixtures to minimize light trespass at property lines.  Document foot-candle levels at site boundary</v>
      </c>
    </row>
    <row r="23" spans="1:3" x14ac:dyDescent="0.2">
      <c r="A23" t="str">
        <f>'HPBr Checklist'!B40</f>
        <v>WE1.1</v>
      </c>
      <c r="B23" t="s">
        <v>420</v>
      </c>
      <c r="C23" t="str">
        <f t="shared" si="0"/>
        <v>WE1.1 Water Efficient Landscaping, Utilize efficient irrigation technologies and planting measures</v>
      </c>
    </row>
    <row r="24" spans="1:3" x14ac:dyDescent="0.2">
      <c r="A24" t="str">
        <f>'HPBr Checklist'!B41</f>
        <v>WE.1.2</v>
      </c>
      <c r="B24" t="s">
        <v>421</v>
      </c>
      <c r="C24" t="str">
        <f t="shared" si="0"/>
        <v>WE.1.2 Water Efficient Landscaping, Non potable sources or no irrigation</v>
      </c>
    </row>
    <row r="25" spans="1:3" x14ac:dyDescent="0.2">
      <c r="A25" t="str">
        <f>'HPBr Checklist'!B42</f>
        <v>WE2.1</v>
      </c>
      <c r="B25" t="s">
        <v>422</v>
      </c>
      <c r="C25" t="str">
        <f t="shared" si="0"/>
        <v>WE2.1 Wastewater Treatment &amp; Conveyance: On site treatment</v>
      </c>
    </row>
    <row r="26" spans="1:3" x14ac:dyDescent="0.2">
      <c r="A26" t="str">
        <f>'HPBr Checklist'!B43</f>
        <v>WE2.2</v>
      </c>
      <c r="B26" t="s">
        <v>423</v>
      </c>
      <c r="C26" t="str">
        <f t="shared" si="0"/>
        <v>WE2.2 Wastewater Treatment &amp; Conveyance: Utilize non potable water</v>
      </c>
    </row>
    <row r="27" spans="1:3" x14ac:dyDescent="0.2">
      <c r="A27" t="str">
        <f>'HPBr Checklist'!B44</f>
        <v>WE3.1</v>
      </c>
      <c r="B27" t="s">
        <v>424</v>
      </c>
      <c r="C27" t="str">
        <f t="shared" si="0"/>
        <v>WE3.1 Water Use Reduction - Fixture flow and flush rates</v>
      </c>
    </row>
    <row r="28" spans="1:3" x14ac:dyDescent="0.2">
      <c r="A28" t="str">
        <f>'HPBr Checklist'!B45</f>
        <v>WE3.2</v>
      </c>
      <c r="B28" t="s">
        <v>425</v>
      </c>
      <c r="C28" t="str">
        <f t="shared" si="0"/>
        <v>WE3.2 Water Use Reduction - Utilize auto-flow / auto-flush valves</v>
      </c>
    </row>
    <row r="29" spans="1:3" x14ac:dyDescent="0.2">
      <c r="A29" t="str">
        <f>'HPBr Checklist'!B48</f>
        <v>EE1.1</v>
      </c>
      <c r="B29" t="s">
        <v>426</v>
      </c>
      <c r="C29" t="str">
        <f t="shared" si="0"/>
        <v>EE1.1 Commissioning - Basic commissioning process</v>
      </c>
    </row>
    <row r="30" spans="1:3" x14ac:dyDescent="0.2">
      <c r="A30" t="str">
        <f>'HPBr Checklist'!B49</f>
        <v>EE1.2</v>
      </c>
      <c r="B30" t="s">
        <v>427</v>
      </c>
      <c r="C30" t="str">
        <f t="shared" si="0"/>
        <v>EE1.2 Commissioning - Advanced commissioning process</v>
      </c>
    </row>
    <row r="31" spans="1:3" x14ac:dyDescent="0.2">
      <c r="A31" t="str">
        <f>'HPBr Checklist'!B50</f>
        <v>EE2.1</v>
      </c>
      <c r="B31" t="s">
        <v>428</v>
      </c>
      <c r="C31" t="str">
        <f t="shared" si="0"/>
        <v>EE2.1 Energy Efficient Purchasing Policy - Energy Star qualified appliances &amp; equipment</v>
      </c>
    </row>
    <row r="32" spans="1:3" x14ac:dyDescent="0.2">
      <c r="A32" t="str">
        <f>'HPBr Checklist'!B51</f>
        <v>EE3.1</v>
      </c>
      <c r="B32" t="s">
        <v>429</v>
      </c>
      <c r="C32" t="str">
        <f t="shared" si="0"/>
        <v>EE3.1 Energy Efficiency - in New Construction and Renovation Projects; Schematic Design energy modeling</v>
      </c>
    </row>
    <row r="33" spans="1:3" x14ac:dyDescent="0.2">
      <c r="A33" t="str">
        <f>'HPBr Checklist'!B52</f>
        <v>EE3.2</v>
      </c>
      <c r="B33" t="s">
        <v>430</v>
      </c>
      <c r="C33" t="str">
        <f t="shared" si="0"/>
        <v xml:space="preserve">EE3.2 Energy Efficiency - Life Cycle Cost Analysis </v>
      </c>
    </row>
    <row r="34" spans="1:3" x14ac:dyDescent="0.2">
      <c r="A34" t="str">
        <f>'HPBr Checklist'!B53</f>
        <v>EE3.3</v>
      </c>
      <c r="B34" t="s">
        <v>431</v>
      </c>
      <c r="C34" t="str">
        <f t="shared" si="0"/>
        <v>EE3.3 Minimum Energy Performance - all projects to demonstrate compliance with ASHRAE 90.1-2010, according to project scope</v>
      </c>
    </row>
    <row r="35" spans="1:3" x14ac:dyDescent="0.2">
      <c r="A35" t="str">
        <f>'HPBr Checklist'!B54</f>
        <v>EE3.4</v>
      </c>
      <c r="B35" t="s">
        <v>432</v>
      </c>
      <c r="C35" t="str">
        <f t="shared" si="0"/>
        <v>EE3.4 Improved Energy Performance - in New Construction &amp; Renovation Projects  points are available if the energy model is used during design and final design demonstrates energy cost savings that exceed those required by the Minimum Energy Performance credit (EE3.3)</v>
      </c>
    </row>
    <row r="36" spans="1:3" x14ac:dyDescent="0.2">
      <c r="A36" t="str">
        <f>'HPBr Checklist'!B55</f>
        <v>EE4.1</v>
      </c>
      <c r="B36" t="s">
        <v>433</v>
      </c>
      <c r="C36" t="str">
        <f t="shared" si="0"/>
        <v>EE4.1 Energy Efficiency in Existing Buildings - Lighting Power Reduction</v>
      </c>
    </row>
    <row r="37" spans="1:3" x14ac:dyDescent="0.2">
      <c r="A37" t="str">
        <f>'HPBr Checklist'!B56</f>
        <v>EE4.2</v>
      </c>
      <c r="B37" t="s">
        <v>434</v>
      </c>
      <c r="C37" t="str">
        <f t="shared" si="0"/>
        <v>EE4.2 Energy Efficiency in Existing Buildings - Daylight Harvesting Controls</v>
      </c>
    </row>
    <row r="38" spans="1:3" x14ac:dyDescent="0.2">
      <c r="A38" t="str">
        <f>'HPBr Checklist'!B57</f>
        <v>EE4.3</v>
      </c>
      <c r="B38" t="s">
        <v>435</v>
      </c>
      <c r="C38" t="str">
        <f t="shared" si="0"/>
        <v>EE4.3 Energy Efficiency in Existing Buildings - Occupancy sensor-controlled lighting</v>
      </c>
    </row>
    <row r="39" spans="1:3" x14ac:dyDescent="0.2">
      <c r="A39" t="str">
        <f>'HPBr Checklist'!B58</f>
        <v>EE4.4</v>
      </c>
      <c r="B39" t="s">
        <v>436</v>
      </c>
      <c r="C39" t="str">
        <f t="shared" si="0"/>
        <v>EE4.4 Energy Efficiency in Existing Buildings - High efficiency HVAC Equipment</v>
      </c>
    </row>
    <row r="40" spans="1:3" x14ac:dyDescent="0.2">
      <c r="A40" t="str">
        <f>'HPBr Checklist'!B59</f>
        <v>EE5.1</v>
      </c>
      <c r="B40" t="s">
        <v>437</v>
      </c>
      <c r="C40" t="str">
        <f t="shared" si="0"/>
        <v>EE5.1 Energy Metering, Monitoring and Reporting:  Building-Level Metering</v>
      </c>
    </row>
    <row r="41" spans="1:3" x14ac:dyDescent="0.2">
      <c r="A41" t="str">
        <f>'HPBr Checklist'!B60</f>
        <v>EE5.2</v>
      </c>
      <c r="B41" t="s">
        <v>438</v>
      </c>
      <c r="C41" t="str">
        <f t="shared" si="0"/>
        <v>EE5.2 Energy Metering, Monitoring and Reporting: System level energy metering with measurement and verification - New Construction</v>
      </c>
    </row>
    <row r="42" spans="1:3" x14ac:dyDescent="0.2">
      <c r="A42" t="str">
        <f>'HPBr Checklist'!B61</f>
        <v>EE5.3</v>
      </c>
      <c r="B42" t="s">
        <v>439</v>
      </c>
      <c r="C42" t="str">
        <f t="shared" si="0"/>
        <v>EE5.3 Energy Metering, Monitoring and Reporting: System level energy metering with measurement and verification - Existing Buildings</v>
      </c>
    </row>
    <row r="43" spans="1:3" x14ac:dyDescent="0.2">
      <c r="A43" t="str">
        <f>'HPBr Checklist'!B62</f>
        <v>EE6.1</v>
      </c>
      <c r="B43" t="s">
        <v>440</v>
      </c>
      <c r="C43" t="str">
        <f t="shared" si="0"/>
        <v>EE6.1 Long-Term Energy Reporting - Maintain energy and water consumption data in Energy Star Portfolio Manager</v>
      </c>
    </row>
    <row r="44" spans="1:3" x14ac:dyDescent="0.2">
      <c r="A44" t="str">
        <f>'HPBr Checklist'!B63</f>
        <v>EE7.1</v>
      </c>
      <c r="B44" t="s">
        <v>441</v>
      </c>
      <c r="C44" t="str">
        <f t="shared" si="0"/>
        <v>EE7.1 Renewable Energy - Investigate life-cycle cost effectiveness of on-site renewable energy</v>
      </c>
    </row>
    <row r="45" spans="1:3" x14ac:dyDescent="0.2">
      <c r="A45" t="str">
        <f>'HPBr Checklist'!B64</f>
        <v>EE7.2</v>
      </c>
      <c r="B45" t="s">
        <v>442</v>
      </c>
      <c r="C45" t="str">
        <f t="shared" si="0"/>
        <v>EE7.2 Renewable Energy -  Provide Renewable Energy Credits (RECs) equal to 10% of annual site electricity through TVA or RECs equal to 35% from another source</v>
      </c>
    </row>
    <row r="46" spans="1:3" x14ac:dyDescent="0.2">
      <c r="A46" t="str">
        <f>'HPBr Checklist'!B67</f>
        <v>MR1.1</v>
      </c>
      <c r="B46" t="s">
        <v>5</v>
      </c>
      <c r="C46" t="str">
        <f t="shared" si="0"/>
        <v>MR1.1 Recycling Storage and Collection</v>
      </c>
    </row>
    <row r="47" spans="1:3" x14ac:dyDescent="0.2">
      <c r="A47" t="str">
        <f>'HPBr Checklist'!B68</f>
        <v>MR2.1</v>
      </c>
      <c r="B47" t="s">
        <v>443</v>
      </c>
      <c r="C47" t="str">
        <f t="shared" si="0"/>
        <v>MR2.1 Construction Waste Management (50%, 75%, 95%)</v>
      </c>
    </row>
    <row r="48" spans="1:3" x14ac:dyDescent="0.2">
      <c r="A48" t="str">
        <f>'HPBr Checklist'!B69</f>
        <v>MR3.1</v>
      </c>
      <c r="B48" t="s">
        <v>444</v>
      </c>
      <c r="C48" t="str">
        <f t="shared" si="0"/>
        <v>MR3.1 Sustainable Materials: Recycled content 10%</v>
      </c>
    </row>
    <row r="49" spans="1:3" x14ac:dyDescent="0.2">
      <c r="A49" t="str">
        <f>'HPBr Checklist'!B70</f>
        <v>MR3.2</v>
      </c>
      <c r="B49" t="s">
        <v>445</v>
      </c>
      <c r="C49" t="str">
        <f t="shared" si="0"/>
        <v>MR3.2 Sustainable Materials: Recycled content 20%</v>
      </c>
    </row>
    <row r="50" spans="1:3" x14ac:dyDescent="0.2">
      <c r="A50" t="str">
        <f>'HPBr Checklist'!B71</f>
        <v>MR3.3</v>
      </c>
      <c r="B50" t="s">
        <v>124</v>
      </c>
      <c r="C50" t="str">
        <f t="shared" si="0"/>
        <v>MR3.3 Sustainable Materials: Tennessee Produced Materials (non-wood) - Harvested AND manufactured in state - 10% of total cost. Harvested OR manufactured in TN, 50% of product cost contributes to credit.</v>
      </c>
    </row>
    <row r="51" spans="1:3" x14ac:dyDescent="0.2">
      <c r="A51" t="str">
        <f>'HPBr Checklist'!B72</f>
        <v>MR3.4</v>
      </c>
      <c r="B51" t="s">
        <v>446</v>
      </c>
      <c r="C51" t="str">
        <f t="shared" si="0"/>
        <v xml:space="preserve">MR3.4 Sustainable Materials: Tennessee Produced Wood Products -Wood materials harvested AND manufactured in state - 50% of wood products. When harvested OR manufactured in state, 50% of material cost contributes to credit. </v>
      </c>
    </row>
    <row r="52" spans="1:3" x14ac:dyDescent="0.2">
      <c r="A52" t="str">
        <f>'HPBr Checklist'!B73</f>
        <v>MR3.5</v>
      </c>
      <c r="B52" t="s">
        <v>126</v>
      </c>
      <c r="C52" t="str">
        <f t="shared" si="0"/>
        <v>MR3.5 Sustainable Materials: Regional materials - 20%</v>
      </c>
    </row>
    <row r="53" spans="1:3" x14ac:dyDescent="0.2">
      <c r="A53" t="str">
        <f>'HPBr Checklist'!B74</f>
        <v>MR3.6</v>
      </c>
      <c r="B53" t="s">
        <v>447</v>
      </c>
      <c r="C53" t="str">
        <f t="shared" si="0"/>
        <v>MR3.6 Sustainable Materials: Material reuse</v>
      </c>
    </row>
    <row r="54" spans="1:3" x14ac:dyDescent="0.2">
      <c r="A54" t="str">
        <f>'HPBr Checklist'!B75</f>
        <v>MR3.7</v>
      </c>
      <c r="B54" t="s">
        <v>448</v>
      </c>
      <c r="C54" t="str">
        <f t="shared" si="0"/>
        <v>MR3.7 Sustainable Materials: Rapidly renewables</v>
      </c>
    </row>
    <row r="55" spans="1:3" x14ac:dyDescent="0.2">
      <c r="A55" t="str">
        <f>'HPBr Checklist'!B78</f>
        <v>EQ1.1</v>
      </c>
      <c r="B55" t="s">
        <v>6</v>
      </c>
      <c r="C55" t="str">
        <f t="shared" si="0"/>
        <v>EQ1.1 Tobacco Smoke Control</v>
      </c>
    </row>
    <row r="56" spans="1:3" x14ac:dyDescent="0.2">
      <c r="A56" t="str">
        <f>'HPBr Checklist'!B79</f>
        <v>EQ2.1</v>
      </c>
      <c r="B56" t="s">
        <v>449</v>
      </c>
      <c r="C56" t="str">
        <f t="shared" si="0"/>
        <v>EQ2.1 Minimum Ventilation: Design to meet ASHRAE 62.1-2007 or 2012 IMC</v>
      </c>
    </row>
    <row r="57" spans="1:3" x14ac:dyDescent="0.2">
      <c r="A57" t="str">
        <f>'HPBr Checklist'!B80</f>
        <v>EQ3.1</v>
      </c>
      <c r="B57" t="s">
        <v>450</v>
      </c>
      <c r="C57" t="str">
        <f t="shared" si="0"/>
        <v>EQ3.1 Outdoor Air Delivery Monitoring: Provide a direct outdoor airflow measurement device</v>
      </c>
    </row>
    <row r="58" spans="1:3" x14ac:dyDescent="0.2">
      <c r="A58" t="str">
        <f>'HPBr Checklist'!B81</f>
        <v>EQ4.1</v>
      </c>
      <c r="B58" t="s">
        <v>451</v>
      </c>
      <c r="C58" t="str">
        <f t="shared" si="0"/>
        <v>EQ4.1 CO2  Monitoring: Provide CO2 monitors in all high occupancy areas</v>
      </c>
    </row>
    <row r="59" spans="1:3" x14ac:dyDescent="0.2">
      <c r="A59" t="str">
        <f>'HPBr Checklist'!B82</f>
        <v>EQ5.1</v>
      </c>
      <c r="B59" t="s">
        <v>452</v>
      </c>
      <c r="C59" t="str">
        <f t="shared" si="0"/>
        <v>EQ5.1 Air Quality Management: During construction</v>
      </c>
    </row>
    <row r="60" spans="1:3" x14ac:dyDescent="0.2">
      <c r="A60" t="str">
        <f>'HPBr Checklist'!B83</f>
        <v>EQ5.2</v>
      </c>
      <c r="B60" t="s">
        <v>453</v>
      </c>
      <c r="C60" t="str">
        <f t="shared" si="0"/>
        <v>EQ5.2 Air Quality Management: Before occupancy</v>
      </c>
    </row>
    <row r="61" spans="1:3" x14ac:dyDescent="0.2">
      <c r="A61" t="str">
        <f>'HPBr Checklist'!B84</f>
        <v>EQ6.1</v>
      </c>
      <c r="B61" t="s">
        <v>454</v>
      </c>
      <c r="C61" t="str">
        <f t="shared" si="0"/>
        <v>EQ6.1  Material VOC Limits: Adhesives and sealants</v>
      </c>
    </row>
    <row r="62" spans="1:3" x14ac:dyDescent="0.2">
      <c r="A62" t="str">
        <f>'HPBr Checklist'!B85</f>
        <v>EQ6.2</v>
      </c>
      <c r="B62" t="s">
        <v>455</v>
      </c>
      <c r="C62" t="str">
        <f t="shared" si="0"/>
        <v>EQ6.2  Material VOC Limits: Paints</v>
      </c>
    </row>
    <row r="63" spans="1:3" x14ac:dyDescent="0.2">
      <c r="A63" t="str">
        <f>'HPBr Checklist'!B86</f>
        <v>EQ6.3</v>
      </c>
      <c r="B63" t="s">
        <v>456</v>
      </c>
      <c r="C63" t="str">
        <f t="shared" si="0"/>
        <v>EQ6.3  Material VOC Limits: Coatings and anti-corrosive paints</v>
      </c>
    </row>
    <row r="64" spans="1:3" x14ac:dyDescent="0.2">
      <c r="A64" t="str">
        <f>'HPBr Checklist'!B87</f>
        <v>EQ6.4</v>
      </c>
      <c r="B64" t="s">
        <v>457</v>
      </c>
      <c r="C64" t="str">
        <f t="shared" si="0"/>
        <v>EQ6.4  Material VOC Limits: Flooring systems</v>
      </c>
    </row>
    <row r="65" spans="1:3" x14ac:dyDescent="0.2">
      <c r="A65" t="str">
        <f>'HPBr Checklist'!B88</f>
        <v>EQ6.5</v>
      </c>
      <c r="B65" t="s">
        <v>458</v>
      </c>
      <c r="C65" t="str">
        <f t="shared" si="0"/>
        <v>EQ6.5  Material VOC Limits: Composite wood and agrifiber</v>
      </c>
    </row>
    <row r="66" spans="1:3" x14ac:dyDescent="0.2">
      <c r="A66" t="str">
        <f>'HPBr Checklist'!B89</f>
        <v>EQ7.1</v>
      </c>
      <c r="B66" t="s">
        <v>459</v>
      </c>
      <c r="C66" t="str">
        <f t="shared" si="0"/>
        <v>EQ7.1  Pollutant Control: Entryway systems</v>
      </c>
    </row>
    <row r="67" spans="1:3" x14ac:dyDescent="0.2">
      <c r="A67" t="str">
        <f>'HPBr Checklist'!B90</f>
        <v>EQ7.2</v>
      </c>
      <c r="B67" t="s">
        <v>460</v>
      </c>
      <c r="C67" t="str">
        <f t="shared" ref="C67:C78" si="1">A67&amp;" "&amp;B67</f>
        <v>EQ7.2  Pollutant Control: Hazardous material storage</v>
      </c>
    </row>
    <row r="68" spans="1:3" x14ac:dyDescent="0.2">
      <c r="A68" t="str">
        <f>'HPBr Checklist'!B91</f>
        <v>EQ7.3</v>
      </c>
      <c r="B68" t="s">
        <v>461</v>
      </c>
      <c r="C68" t="str">
        <f t="shared" si="1"/>
        <v>EQ7.3  Pollutant Control: Filtration media</v>
      </c>
    </row>
    <row r="69" spans="1:3" x14ac:dyDescent="0.2">
      <c r="A69" t="str">
        <f>'HPBr Checklist'!B92</f>
        <v>EQ8.1</v>
      </c>
      <c r="B69" t="s">
        <v>462</v>
      </c>
      <c r="C69" t="str">
        <f t="shared" si="1"/>
        <v xml:space="preserve">EQ8.1 Thermal Comfort: Design to meet ASHRAE Standard 55-2004 </v>
      </c>
    </row>
    <row r="70" spans="1:3" x14ac:dyDescent="0.2">
      <c r="A70" t="str">
        <f>'HPBr Checklist'!B93</f>
        <v>EQ9.1</v>
      </c>
      <c r="B70" t="s">
        <v>463</v>
      </c>
      <c r="C70" t="str">
        <f t="shared" si="1"/>
        <v>EQ9.1 Individual Occupant System Controls: Lighting</v>
      </c>
    </row>
    <row r="71" spans="1:3" x14ac:dyDescent="0.2">
      <c r="A71" t="str">
        <f>'HPBr Checklist'!B94</f>
        <v>EQ9.2</v>
      </c>
      <c r="B71" t="s">
        <v>464</v>
      </c>
      <c r="C71" t="str">
        <f t="shared" si="1"/>
        <v>EQ9.2 Individual Occupant System Controls: Thermal comfort</v>
      </c>
    </row>
    <row r="72" spans="1:3" x14ac:dyDescent="0.2">
      <c r="A72" t="str">
        <f>'HPBr Checklist'!B95</f>
        <v>EQ10.1</v>
      </c>
      <c r="B72" t="s">
        <v>9</v>
      </c>
      <c r="C72" t="str">
        <f t="shared" si="1"/>
        <v>EQ10.1 Daylight to Occupied spaces</v>
      </c>
    </row>
    <row r="73" spans="1:3" x14ac:dyDescent="0.2">
      <c r="A73" t="str">
        <f>'HPBr Checklist'!B96</f>
        <v>EQ11.1</v>
      </c>
      <c r="B73" t="s">
        <v>10</v>
      </c>
      <c r="C73" t="str">
        <f t="shared" si="1"/>
        <v>EQ11.1 Views from Occupied spaces</v>
      </c>
    </row>
    <row r="74" spans="1:3" x14ac:dyDescent="0.2">
      <c r="A74" t="str">
        <f>'HPBr Checklist'!B99</f>
        <v>ID1.1</v>
      </c>
      <c r="B74" t="s">
        <v>465</v>
      </c>
      <c r="C74" t="str">
        <f t="shared" si="1"/>
        <v>ID1.1 Innovation in Design: Provide Specific Title</v>
      </c>
    </row>
    <row r="75" spans="1:3" x14ac:dyDescent="0.2">
      <c r="A75" t="str">
        <f>'HPBr Checklist'!B100</f>
        <v>ID1.2</v>
      </c>
      <c r="B75" t="s">
        <v>465</v>
      </c>
      <c r="C75" t="str">
        <f t="shared" si="1"/>
        <v>ID1.2 Innovation in Design: Provide Specific Title</v>
      </c>
    </row>
    <row r="76" spans="1:3" x14ac:dyDescent="0.2">
      <c r="A76" t="str">
        <f>'HPBr Checklist'!B101</f>
        <v>ID1.3</v>
      </c>
      <c r="B76" t="s">
        <v>465</v>
      </c>
      <c r="C76" t="str">
        <f t="shared" si="1"/>
        <v>ID1.3 Innovation in Design: Provide Specific Title</v>
      </c>
    </row>
    <row r="77" spans="1:3" x14ac:dyDescent="0.2">
      <c r="A77" t="str">
        <f>'HPBr Checklist'!B102</f>
        <v>ID1.4</v>
      </c>
      <c r="B77" t="s">
        <v>465</v>
      </c>
      <c r="C77" t="str">
        <f t="shared" si="1"/>
        <v>ID1.4 Innovation in Design: Provide Specific Title</v>
      </c>
    </row>
    <row r="78" spans="1:3" x14ac:dyDescent="0.2">
      <c r="A78" t="str">
        <f>'HPBr Checklist'!B103</f>
        <v>ID2.1</v>
      </c>
      <c r="B78" t="s">
        <v>8</v>
      </c>
      <c r="C78" t="str">
        <f t="shared" si="1"/>
        <v>ID2.1 Environmentally Accredited Design Team</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50"/>
  </sheetPr>
  <dimension ref="A1:II114"/>
  <sheetViews>
    <sheetView showGridLines="0" view="pageLayout" topLeftCell="A43" zoomScale="85" zoomScaleNormal="100" zoomScaleSheetLayoutView="85" zoomScalePageLayoutView="85" workbookViewId="0">
      <selection activeCell="D50" sqref="D50"/>
    </sheetView>
  </sheetViews>
  <sheetFormatPr defaultColWidth="9.140625" defaultRowHeight="12.75" x14ac:dyDescent="0.2"/>
  <cols>
    <col min="1" max="1" width="13" style="1" bestFit="1" customWidth="1"/>
    <col min="2" max="2" width="10.140625" style="1" bestFit="1" customWidth="1"/>
    <col min="3" max="3" width="68.42578125" style="15" customWidth="1"/>
    <col min="4" max="4" width="13" style="15" bestFit="1" customWidth="1"/>
    <col min="5" max="5" width="21.7109375" style="57" customWidth="1"/>
    <col min="6" max="6" width="9.140625" style="1"/>
    <col min="7" max="7" width="11.5703125" style="1" customWidth="1"/>
    <col min="8" max="16384" width="9.140625" style="1"/>
  </cols>
  <sheetData>
    <row r="1" spans="1:5" ht="13.5" thickBot="1" x14ac:dyDescent="0.25">
      <c r="A1" s="59"/>
      <c r="B1" s="59"/>
      <c r="C1" s="157"/>
      <c r="D1" s="157"/>
      <c r="E1" s="60"/>
    </row>
    <row r="2" spans="1:5" ht="27" thickBot="1" x14ac:dyDescent="0.25">
      <c r="A2" s="513"/>
      <c r="B2" s="514"/>
      <c r="C2" s="435" t="s">
        <v>347</v>
      </c>
      <c r="D2" s="436" t="s">
        <v>271</v>
      </c>
      <c r="E2" s="399" t="str">
        <f>IF('HPBr Checklist'!D7="","",'HPBr Checklist'!D7)</f>
        <v/>
      </c>
    </row>
    <row r="3" spans="1:5" ht="23.25" customHeight="1" x14ac:dyDescent="0.35">
      <c r="A3" s="515" t="s">
        <v>372</v>
      </c>
      <c r="B3" s="516"/>
      <c r="C3" s="437" t="s">
        <v>144</v>
      </c>
      <c r="D3" s="438"/>
      <c r="E3" s="528" t="s">
        <v>129</v>
      </c>
    </row>
    <row r="4" spans="1:5" ht="9" customHeight="1" x14ac:dyDescent="0.35">
      <c r="A4" s="517"/>
      <c r="B4" s="518"/>
      <c r="C4" s="437"/>
      <c r="D4" s="438"/>
      <c r="E4" s="529"/>
    </row>
    <row r="5" spans="1:5" ht="30" customHeight="1" x14ac:dyDescent="0.2">
      <c r="A5" s="519">
        <f>'HPBr Checklist'!B6</f>
        <v>0</v>
      </c>
      <c r="B5" s="520"/>
      <c r="C5" s="523" t="s">
        <v>139</v>
      </c>
      <c r="D5" s="523"/>
      <c r="E5" s="530">
        <f>A108</f>
        <v>0</v>
      </c>
    </row>
    <row r="6" spans="1:5" ht="34.5" customHeight="1" thickBot="1" x14ac:dyDescent="0.25">
      <c r="A6" s="521"/>
      <c r="B6" s="522"/>
      <c r="C6" s="523"/>
      <c r="D6" s="523"/>
      <c r="E6" s="531"/>
    </row>
    <row r="7" spans="1:5" ht="12.75" customHeight="1" x14ac:dyDescent="0.2">
      <c r="A7" s="340"/>
      <c r="B7" s="340"/>
      <c r="C7" s="342"/>
      <c r="D7" s="342"/>
      <c r="E7" s="340"/>
    </row>
    <row r="8" spans="1:5" ht="51" x14ac:dyDescent="0.2">
      <c r="A8" s="343" t="s">
        <v>115</v>
      </c>
      <c r="B8" s="344" t="s">
        <v>114</v>
      </c>
      <c r="C8" s="532" t="s">
        <v>153</v>
      </c>
      <c r="D8" s="533"/>
      <c r="E8" s="343" t="s">
        <v>116</v>
      </c>
    </row>
    <row r="9" spans="1:5" x14ac:dyDescent="0.2">
      <c r="A9" s="345" t="s">
        <v>328</v>
      </c>
      <c r="B9" s="346">
        <f>'HPBr Checklist'!V2</f>
        <v>0</v>
      </c>
      <c r="C9" s="526" t="s">
        <v>330</v>
      </c>
      <c r="D9" s="527"/>
      <c r="E9" s="159"/>
    </row>
    <row r="10" spans="1:5" ht="12.75" customHeight="1" x14ac:dyDescent="0.2">
      <c r="A10" s="347" t="s">
        <v>151</v>
      </c>
      <c r="B10" s="346">
        <f>'HPBr Checklist'!V3</f>
        <v>0</v>
      </c>
      <c r="C10" s="526" t="s">
        <v>330</v>
      </c>
      <c r="D10" s="527"/>
      <c r="E10" s="159"/>
    </row>
    <row r="11" spans="1:5" ht="12.75" customHeight="1" x14ac:dyDescent="0.2">
      <c r="A11" s="347" t="s">
        <v>150</v>
      </c>
      <c r="B11" s="346">
        <f>'HPBr Checklist'!V4</f>
        <v>0</v>
      </c>
      <c r="C11" s="526" t="s">
        <v>330</v>
      </c>
      <c r="D11" s="527"/>
      <c r="E11" s="159"/>
    </row>
    <row r="12" spans="1:5" ht="12.75" customHeight="1" x14ac:dyDescent="0.2">
      <c r="A12" s="347" t="s">
        <v>149</v>
      </c>
      <c r="B12" s="346">
        <f>'HPBr Checklist'!V5</f>
        <v>0</v>
      </c>
      <c r="C12" s="526" t="s">
        <v>330</v>
      </c>
      <c r="D12" s="527"/>
      <c r="E12" s="159"/>
    </row>
    <row r="13" spans="1:5" ht="12.75" customHeight="1" x14ac:dyDescent="0.2">
      <c r="A13" s="347" t="s">
        <v>152</v>
      </c>
      <c r="B13" s="346">
        <f>'HPBr Checklist'!V6</f>
        <v>0</v>
      </c>
      <c r="C13" s="526" t="s">
        <v>330</v>
      </c>
      <c r="D13" s="527"/>
      <c r="E13" s="159"/>
    </row>
    <row r="14" spans="1:5" x14ac:dyDescent="0.2">
      <c r="A14" s="347" t="s">
        <v>148</v>
      </c>
      <c r="B14" s="346">
        <f>'HPBr Checklist'!V7</f>
        <v>0</v>
      </c>
      <c r="C14" s="526" t="s">
        <v>330</v>
      </c>
      <c r="D14" s="527"/>
      <c r="E14" s="159"/>
    </row>
    <row r="15" spans="1:5" ht="12.75" customHeight="1" x14ac:dyDescent="0.2">
      <c r="A15" s="347" t="s">
        <v>147</v>
      </c>
      <c r="B15" s="346">
        <f>'HPBr Checklist'!V8</f>
        <v>0</v>
      </c>
      <c r="C15" s="526" t="s">
        <v>330</v>
      </c>
      <c r="D15" s="527"/>
      <c r="E15" s="159"/>
    </row>
    <row r="16" spans="1:5" ht="12.75" customHeight="1" thickBot="1" x14ac:dyDescent="0.25">
      <c r="A16" s="340"/>
      <c r="B16" s="340"/>
      <c r="C16" s="348"/>
      <c r="D16" s="348"/>
      <c r="E16" s="349"/>
    </row>
    <row r="17" spans="1:7" ht="39.950000000000003" customHeight="1" x14ac:dyDescent="0.2">
      <c r="A17" s="350">
        <f>SUM(A19:A39)</f>
        <v>0</v>
      </c>
      <c r="B17" s="351"/>
      <c r="C17" s="352" t="s">
        <v>134</v>
      </c>
      <c r="D17" s="353"/>
      <c r="E17" s="354"/>
    </row>
    <row r="18" spans="1:7" s="4" customFormat="1" ht="81.75" customHeight="1" x14ac:dyDescent="0.2">
      <c r="A18" s="355" t="s">
        <v>141</v>
      </c>
      <c r="B18" s="356" t="s">
        <v>142</v>
      </c>
      <c r="C18" s="357" t="s">
        <v>3</v>
      </c>
      <c r="D18" s="358" t="s">
        <v>269</v>
      </c>
      <c r="E18" s="359" t="s">
        <v>130</v>
      </c>
      <c r="F18" s="58"/>
      <c r="G18" s="58"/>
    </row>
    <row r="19" spans="1:7" s="3" customFormat="1" ht="27.95" customHeight="1" x14ac:dyDescent="0.2">
      <c r="A19" s="360">
        <f>IF('HPBr Checklist'!$D$7="Programming",'HPBr Checklist'!$F17,IF('HPBr Checklist'!$D$7="Schematic Design",'HPBr Checklist'!$I17,IF('HPBr Checklist'!$D$7="Detailed Design",'HPBr Checklist'!$L17,IF('HPBr Checklist'!$D$7="Construction Documentation",'HPBr Checklist'!$O17,IF('HPBr Checklist'!$D$7="Closeout",'HPBr Checklist'!$R17,0)))))</f>
        <v>0</v>
      </c>
      <c r="B19" s="361" t="str">
        <f>'HPBr Checklist'!B17</f>
        <v>LM1.1</v>
      </c>
      <c r="C19" s="362" t="str">
        <f>'HPBr Checklist'!D17</f>
        <v>Site Selection - Reuse Existing Buildings</v>
      </c>
      <c r="D19" s="363" t="str">
        <f>'HPBr Checklist'!E17</f>
        <v>Priority 2</v>
      </c>
      <c r="E19" s="364" t="str">
        <f>IF(A19=0,"N/A",'HPBr Checklist'!W17)</f>
        <v>N/A</v>
      </c>
    </row>
    <row r="20" spans="1:7" s="3" customFormat="1" ht="27.95" customHeight="1" x14ac:dyDescent="0.2">
      <c r="A20" s="360">
        <f>IF('HPBr Checklist'!$D$7="Programming",'HPBr Checklist'!$F18,IF('HPBr Checklist'!$D$7="Schematic Design",'HPBr Checklist'!$I18,IF('HPBr Checklist'!$D$7="Detailed Design",'HPBr Checklist'!$L18,IF('HPBr Checklist'!$D$7="Construction Documentation",'HPBr Checklist'!$O18,IF('HPBr Checklist'!$D$7="Closeout",'HPBr Checklist'!$R18,0)))))</f>
        <v>0</v>
      </c>
      <c r="B20" s="361" t="str">
        <f>'HPBr Checklist'!B18</f>
        <v>LM1.2</v>
      </c>
      <c r="C20" s="362" t="str">
        <f>'HPBr Checklist'!D18</f>
        <v>Site Selection -  Show preference for building on developed sites: Preserve farmland/habitat, wetlands, floodplains, public parkland</v>
      </c>
      <c r="D20" s="363" t="str">
        <f>'HPBr Checklist'!E18</f>
        <v>Priority 1</v>
      </c>
      <c r="E20" s="364" t="str">
        <f>IF(A20=0,"N/A",'HPBr Checklist'!W18)</f>
        <v>N/A</v>
      </c>
    </row>
    <row r="21" spans="1:7" s="3" customFormat="1" ht="27.95" customHeight="1" x14ac:dyDescent="0.2">
      <c r="A21" s="360">
        <f>IF('HPBr Checklist'!$D$7="Programming",'HPBr Checklist'!$F19,IF('HPBr Checklist'!$D$7="Schematic Design",'HPBr Checklist'!$I19,IF('HPBr Checklist'!$D$7="Detailed Design",'HPBr Checklist'!$L19,IF('HPBr Checklist'!$D$7="Construction Documentation",'HPBr Checklist'!$O19,IF('HPBr Checklist'!$D$7="Closeout",'HPBr Checklist'!$R19,0)))))</f>
        <v>0</v>
      </c>
      <c r="B21" s="361" t="str">
        <f>'HPBr Checklist'!B19</f>
        <v>LM1.3</v>
      </c>
      <c r="C21" s="362" t="str">
        <f>'HPBr Checklist'!D19</f>
        <v>Site Selection - Brownfield Redevelopment -  Remediate and Restore contaminated sites when possible</v>
      </c>
      <c r="D21" s="363" t="str">
        <f>'HPBr Checklist'!E19</f>
        <v>Priority 2</v>
      </c>
      <c r="E21" s="364" t="str">
        <f>IF(A21=0,"N/A",'HPBr Checklist'!W19)</f>
        <v>N/A</v>
      </c>
    </row>
    <row r="22" spans="1:7" s="3" customFormat="1" ht="27.95" customHeight="1" x14ac:dyDescent="0.2">
      <c r="A22" s="360">
        <f>IF('HPBr Checklist'!$D$7="Programming",'HPBr Checklist'!$F20,IF('HPBr Checklist'!$D$7="Schematic Design",'HPBr Checklist'!$I20,IF('HPBr Checklist'!$D$7="Detailed Design",'HPBr Checklist'!$L20,IF('HPBr Checklist'!$D$7="Construction Documentation",'HPBr Checklist'!$O20,IF('HPBr Checklist'!$D$7="Closeout",'HPBr Checklist'!$R20,0)))))</f>
        <v>0</v>
      </c>
      <c r="B22" s="361" t="str">
        <f>'HPBr Checklist'!B20</f>
        <v>LM1.4</v>
      </c>
      <c r="C22" s="362" t="str">
        <f>'HPBr Checklist'!D20</f>
        <v>Site Selection - Urban Development - Locate building within existing infrastructure</v>
      </c>
      <c r="D22" s="363" t="str">
        <f>'HPBr Checklist'!E20</f>
        <v>Priority 1</v>
      </c>
      <c r="E22" s="364" t="str">
        <f>IF(A22=0,"N/A",'HPBr Checklist'!W20)</f>
        <v>N/A</v>
      </c>
    </row>
    <row r="23" spans="1:7" s="3" customFormat="1" ht="27.95" customHeight="1" x14ac:dyDescent="0.2">
      <c r="A23" s="360">
        <f>IF('HPBr Checklist'!$D$7="Programming",'HPBr Checklist'!$F21,IF('HPBr Checklist'!$D$7="Schematic Design",'HPBr Checklist'!$I21,IF('HPBr Checklist'!$D$7="Detailed Design",'HPBr Checklist'!$L21,IF('HPBr Checklist'!$D$7="Construction Documentation",'HPBr Checklist'!$O21,IF('HPBr Checklist'!$D$7="Closeout",'HPBr Checklist'!$R21,0)))))</f>
        <v>0</v>
      </c>
      <c r="B23" s="361" t="str">
        <f>'HPBr Checklist'!B21</f>
        <v>LM2.1</v>
      </c>
      <c r="C23" s="362" t="str">
        <f>'HPBr Checklist'!D21</f>
        <v>Site Disturbance - Sediment and Erosion control during construction</v>
      </c>
      <c r="D23" s="363" t="str">
        <f>'HPBr Checklist'!E21</f>
        <v>Required</v>
      </c>
      <c r="E23" s="364" t="str">
        <f>IF(A23=0,"N/A",'HPBr Checklist'!W21)</f>
        <v>N/A</v>
      </c>
    </row>
    <row r="24" spans="1:7" s="3" customFormat="1" ht="27.95" customHeight="1" x14ac:dyDescent="0.2">
      <c r="A24" s="360">
        <f>IF('HPBr Checklist'!$D$7="Programming",'HPBr Checklist'!$F22,IF('HPBr Checklist'!$D$7="Schematic Design",'HPBr Checklist'!$I22,IF('HPBr Checklist'!$D$7="Detailed Design",'HPBr Checklist'!$L22,IF('HPBr Checklist'!$D$7="Construction Documentation",'HPBr Checklist'!$O22,IF('HPBr Checklist'!$D$7="Closeout",'HPBr Checklist'!$R22,0)))))</f>
        <v>0</v>
      </c>
      <c r="B24" s="361" t="str">
        <f>'HPBr Checklist'!B22</f>
        <v>LM2.2</v>
      </c>
      <c r="C24" s="362" t="str">
        <f>'HPBr Checklist'!D22</f>
        <v>Site Disturbance - Limit site disturbance during construction to minimum development footprint</v>
      </c>
      <c r="D24" s="363" t="str">
        <f>'HPBr Checklist'!E22</f>
        <v>Priority 1</v>
      </c>
      <c r="E24" s="364" t="str">
        <f>IF(A24=0,"N/A",'HPBr Checklist'!W22)</f>
        <v>N/A</v>
      </c>
    </row>
    <row r="25" spans="1:7" s="3" customFormat="1" ht="27.95" customHeight="1" x14ac:dyDescent="0.2">
      <c r="A25" s="360">
        <f>IF('HPBr Checklist'!$D$7="Programming",'HPBr Checklist'!$F23,IF('HPBr Checklist'!$D$7="Schematic Design",'HPBr Checklist'!$I23,IF('HPBr Checklist'!$D$7="Detailed Design",'HPBr Checklist'!$L23,IF('HPBr Checklist'!$D$7="Construction Documentation",'HPBr Checklist'!$O23,IF('HPBr Checklist'!$D$7="Closeout",'HPBr Checklist'!$R23,0)))))</f>
        <v>0</v>
      </c>
      <c r="B25" s="361" t="str">
        <f>'HPBr Checklist'!B23</f>
        <v>LM3.1</v>
      </c>
      <c r="C25" s="362" t="str">
        <f>'HPBr Checklist'!D23</f>
        <v>Transportation - Plan for access to public transportation</v>
      </c>
      <c r="D25" s="363" t="str">
        <f>'HPBr Checklist'!E23</f>
        <v>Priority 2</v>
      </c>
      <c r="E25" s="364" t="str">
        <f>IF(A25=0,"N/A",'HPBr Checklist'!W23)</f>
        <v>N/A</v>
      </c>
    </row>
    <row r="26" spans="1:7" s="3" customFormat="1" ht="27.95" customHeight="1" x14ac:dyDescent="0.2">
      <c r="A26" s="360">
        <f>IF('HPBr Checklist'!$D$7="Programming",'HPBr Checklist'!$F24,IF('HPBr Checklist'!$D$7="Schematic Design",'HPBr Checklist'!$I24,IF('HPBr Checklist'!$D$7="Detailed Design",'HPBr Checklist'!$L24,IF('HPBr Checklist'!$D$7="Construction Documentation",'HPBr Checklist'!$O24,IF('HPBr Checklist'!$D$7="Closeout",'HPBr Checklist'!$R24,0)))))</f>
        <v>0</v>
      </c>
      <c r="B26" s="361" t="str">
        <f>'HPBr Checklist'!B24</f>
        <v>LM3.2</v>
      </c>
      <c r="C26" s="362" t="str">
        <f>'HPBr Checklist'!D24</f>
        <v>Transportation  - Provide bicycle storage for 5% of building occupants and shower/changing facilities for 0.5% of FTE occupants</v>
      </c>
      <c r="D26" s="363" t="str">
        <f>'HPBr Checklist'!E24</f>
        <v>Priority 2</v>
      </c>
      <c r="E26" s="364" t="str">
        <f>IF(A26=0,"N/A",'HPBr Checklist'!W24)</f>
        <v>N/A</v>
      </c>
    </row>
    <row r="27" spans="1:7" s="3" customFormat="1" ht="27.95" customHeight="1" x14ac:dyDescent="0.2">
      <c r="A27" s="360">
        <f>IF('HPBr Checklist'!$D$7="Programming",'HPBr Checklist'!$F25,IF('HPBr Checklist'!$D$7="Schematic Design",'HPBr Checklist'!$I25,IF('HPBr Checklist'!$D$7="Detailed Design",'HPBr Checklist'!$L25,IF('HPBr Checklist'!$D$7="Construction Documentation",'HPBr Checklist'!$O25,IF('HPBr Checklist'!$D$7="Closeout",'HPBr Checklist'!$R25,0)))))</f>
        <v>0</v>
      </c>
      <c r="B27" s="361" t="str">
        <f>'HPBr Checklist'!B25</f>
        <v>LM3.3</v>
      </c>
      <c r="C27" s="362" t="str">
        <f>'HPBr Checklist'!D25</f>
        <v>Transportation - Plan site  to include preferred parking for carpooling for 5% of all spaces provided</v>
      </c>
      <c r="D27" s="363" t="str">
        <f>'HPBr Checklist'!E25</f>
        <v>Priority 2</v>
      </c>
      <c r="E27" s="364" t="str">
        <f>IF(A27=0,"N/A",'HPBr Checklist'!W25)</f>
        <v>N/A</v>
      </c>
    </row>
    <row r="28" spans="1:7" s="3" customFormat="1" ht="27.95" customHeight="1" x14ac:dyDescent="0.2">
      <c r="A28" s="360">
        <f>IF('HPBr Checklist'!$D$7="Programming",'HPBr Checklist'!$F26,IF('HPBr Checklist'!$D$7="Schematic Design",'HPBr Checklist'!$I26,IF('HPBr Checklist'!$D$7="Detailed Design",'HPBr Checklist'!$L26,IF('HPBr Checklist'!$D$7="Construction Documentation",'HPBr Checklist'!$O26,IF('HPBr Checklist'!$D$7="Closeout",'HPBr Checklist'!$R26,0)))))</f>
        <v>0</v>
      </c>
      <c r="B28" s="361" t="str">
        <f>'HPBr Checklist'!B26</f>
        <v>LM3.4</v>
      </c>
      <c r="C28" s="362" t="str">
        <f>'HPBr Checklist'!D26</f>
        <v>Transportation - Plan site  to include preferred parking for low-emitting/fuel efficient vehicles for 5% of all spaces provided</v>
      </c>
      <c r="D28" s="363" t="str">
        <f>'HPBr Checklist'!E26</f>
        <v>Priority 2</v>
      </c>
      <c r="E28" s="364" t="str">
        <f>IF(A28=0,"N/A",'HPBr Checklist'!W26)</f>
        <v>N/A</v>
      </c>
    </row>
    <row r="29" spans="1:7" s="3" customFormat="1" ht="27.95" customHeight="1" x14ac:dyDescent="0.2">
      <c r="A29" s="360">
        <f>IF('HPBr Checklist'!$D$7="Programming",'HPBr Checklist'!$F27,IF('HPBr Checklist'!$D$7="Schematic Design",'HPBr Checklist'!$I27,IF('HPBr Checklist'!$D$7="Detailed Design",'HPBr Checklist'!$L27,IF('HPBr Checklist'!$D$7="Construction Documentation",'HPBr Checklist'!$O27,IF('HPBr Checklist'!$D$7="Closeout",'HPBr Checklist'!$R27,0)))))</f>
        <v>0</v>
      </c>
      <c r="B29" s="361" t="str">
        <f>'HPBr Checklist'!B27</f>
        <v>LM4.1</v>
      </c>
      <c r="C29" s="362" t="str">
        <f>'HPBr Checklist'!D27</f>
        <v>Landscape Design - Maximize vegetated open space</v>
      </c>
      <c r="D29" s="363" t="str">
        <f>'HPBr Checklist'!E27</f>
        <v>Priority 2</v>
      </c>
      <c r="E29" s="364" t="str">
        <f>IF(A29=0,"N/A",'HPBr Checklist'!W27)</f>
        <v>N/A</v>
      </c>
    </row>
    <row r="30" spans="1:7" s="3" customFormat="1" ht="27.95" customHeight="1" x14ac:dyDescent="0.2">
      <c r="A30" s="360">
        <f>IF('HPBr Checklist'!$D$7="Programming",'HPBr Checklist'!$F28,IF('HPBr Checklist'!$D$7="Schematic Design",'HPBr Checklist'!$I28,IF('HPBr Checklist'!$D$7="Detailed Design",'HPBr Checklist'!$L28,IF('HPBr Checklist'!$D$7="Construction Documentation",'HPBr Checklist'!$O28,IF('HPBr Checklist'!$D$7="Closeout",'HPBr Checklist'!$R28,0)))))</f>
        <v>0</v>
      </c>
      <c r="B30" s="361" t="str">
        <f>'HPBr Checklist'!B28</f>
        <v>LM4.2</v>
      </c>
      <c r="C30" s="362" t="str">
        <f>'HPBr Checklist'!D28</f>
        <v>Landscape Design - Native and drought tolerant planting</v>
      </c>
      <c r="D30" s="363" t="str">
        <f>'HPBr Checklist'!E28</f>
        <v>Required</v>
      </c>
      <c r="E30" s="364" t="str">
        <f>IF(A30=0,"N/A",'HPBr Checklist'!W28)</f>
        <v>N/A</v>
      </c>
    </row>
    <row r="31" spans="1:7" s="3" customFormat="1" ht="27.95" customHeight="1" x14ac:dyDescent="0.2">
      <c r="A31" s="360">
        <f>IF('HPBr Checklist'!$D$7="Programming",'HPBr Checklist'!$F29,IF('HPBr Checklist'!$D$7="Schematic Design",'HPBr Checklist'!$I29,IF('HPBr Checklist'!$D$7="Detailed Design",'HPBr Checklist'!$L29,IF('HPBr Checklist'!$D$7="Construction Documentation",'HPBr Checklist'!$O29,IF('HPBr Checklist'!$D$7="Closeout",'HPBr Checklist'!$R29,0)))))</f>
        <v>0</v>
      </c>
      <c r="B31" s="361" t="str">
        <f>'HPBr Checklist'!B29</f>
        <v>LM5.1</v>
      </c>
      <c r="C31" s="362" t="str">
        <f>'HPBr Checklist'!D29</f>
        <v>Heat Island Reduction - Non roof surface reflectivity and shading</v>
      </c>
      <c r="D31" s="363" t="str">
        <f>'HPBr Checklist'!E29</f>
        <v>Priority 1</v>
      </c>
      <c r="E31" s="364" t="str">
        <f>IF(A31=0,"N/A",'HPBr Checklist'!W29)</f>
        <v>N/A</v>
      </c>
    </row>
    <row r="32" spans="1:7" s="3" customFormat="1" ht="27.95" customHeight="1" x14ac:dyDescent="0.2">
      <c r="A32" s="360">
        <f>IF('HPBr Checklist'!$D$7="Programming",'HPBr Checklist'!$F30,IF('HPBr Checklist'!$D$7="Schematic Design",'HPBr Checklist'!$I30,IF('HPBr Checklist'!$D$7="Detailed Design",'HPBr Checklist'!$L30,IF('HPBr Checklist'!$D$7="Construction Documentation",'HPBr Checklist'!$O30,IF('HPBr Checklist'!$D$7="Closeout",'HPBr Checklist'!$R30,0)))))</f>
        <v>0</v>
      </c>
      <c r="B32" s="361" t="str">
        <f>'HPBr Checklist'!B30</f>
        <v>LM5.2</v>
      </c>
      <c r="C32" s="362" t="str">
        <f>'HPBr Checklist'!D30</f>
        <v>Heat Island Reduction - Reflective roof materials</v>
      </c>
      <c r="D32" s="363" t="str">
        <f>'HPBr Checklist'!E30</f>
        <v>Priority 2</v>
      </c>
      <c r="E32" s="364" t="str">
        <f>IF(A32=0,"N/A",'HPBr Checklist'!W30)</f>
        <v>N/A</v>
      </c>
    </row>
    <row r="33" spans="1:243" s="3" customFormat="1" ht="27.95" customHeight="1" x14ac:dyDescent="0.2">
      <c r="A33" s="360">
        <f>IF('HPBr Checklist'!$D$7="Programming",'HPBr Checklist'!$F31,IF('HPBr Checklist'!$D$7="Schematic Design",'HPBr Checklist'!$I31,IF('HPBr Checklist'!$D$7="Detailed Design",'HPBr Checklist'!$L31,IF('HPBr Checklist'!$D$7="Construction Documentation",'HPBr Checklist'!$O31,IF('HPBr Checklist'!$D$7="Closeout",'HPBr Checklist'!$R31,0)))))</f>
        <v>0</v>
      </c>
      <c r="B33" s="361" t="str">
        <f>'HPBr Checklist'!B31</f>
        <v>LM6.1</v>
      </c>
      <c r="C33" s="362" t="str">
        <f>'HPBr Checklist'!D31</f>
        <v>Stormwater Design - Post development discharge rate and volume not to exceed Pre-development rate</v>
      </c>
      <c r="D33" s="363" t="str">
        <f>'HPBr Checklist'!E31</f>
        <v>Priority 1</v>
      </c>
      <c r="E33" s="364" t="str">
        <f>IF(A33=0,"N/A",'HPBr Checklist'!W31)</f>
        <v>N/A</v>
      </c>
    </row>
    <row r="34" spans="1:243" s="3" customFormat="1" ht="27.95" customHeight="1" x14ac:dyDescent="0.2">
      <c r="A34" s="360">
        <f>IF('HPBr Checklist'!$D$7="Programming",'HPBr Checklist'!$F32,IF('HPBr Checklist'!$D$7="Schematic Design",'HPBr Checklist'!$I32,IF('HPBr Checklist'!$D$7="Detailed Design",'HPBr Checklist'!$L32,IF('HPBr Checklist'!$D$7="Construction Documentation",'HPBr Checklist'!$O32,IF('HPBr Checklist'!$D$7="Closeout",'HPBr Checklist'!$R32,0)))))</f>
        <v>0</v>
      </c>
      <c r="B34" s="361" t="str">
        <f>'HPBr Checklist'!B32</f>
        <v>LM6.2</v>
      </c>
      <c r="C34" s="362" t="str">
        <f>'HPBr Checklist'!D32</f>
        <v>Stormwater Design - Reduce discharge rate and volume 25% on previously developed sites.</v>
      </c>
      <c r="D34" s="363" t="str">
        <f>'HPBr Checklist'!E32</f>
        <v>Priority 2</v>
      </c>
      <c r="E34" s="364" t="str">
        <f>IF(A34=0,"N/A",'HPBr Checklist'!W32)</f>
        <v>N/A</v>
      </c>
    </row>
    <row r="35" spans="1:243" s="3" customFormat="1" ht="27.95" customHeight="1" x14ac:dyDescent="0.2">
      <c r="A35" s="360">
        <f>IF('HPBr Checklist'!$D$7="Programming",'HPBr Checklist'!$F33,IF('HPBr Checklist'!$D$7="Schematic Design",'HPBr Checklist'!$I33,IF('HPBr Checklist'!$D$7="Detailed Design",'HPBr Checklist'!$L33,IF('HPBr Checklist'!$D$7="Construction Documentation",'HPBr Checklist'!$O33,IF('HPBr Checklist'!$D$7="Closeout",'HPBr Checklist'!$R33,0)))))</f>
        <v>0</v>
      </c>
      <c r="B35" s="361" t="str">
        <f>'HPBr Checklist'!B33</f>
        <v>LM6.3</v>
      </c>
      <c r="C35" s="362" t="str">
        <f>'HPBr Checklist'!D33</f>
        <v>Stormwater Design - Design to remove 80% Total Suspended solids from the average annual rainfall event.  Verify local requirements.</v>
      </c>
      <c r="D35" s="363" t="str">
        <f>'HPBr Checklist'!E33</f>
        <v>Priority 1</v>
      </c>
      <c r="E35" s="364" t="str">
        <f>IF(A35=0,"N/A",'HPBr Checklist'!W33)</f>
        <v>N/A</v>
      </c>
    </row>
    <row r="36" spans="1:243" s="3" customFormat="1" ht="27.95" customHeight="1" x14ac:dyDescent="0.2">
      <c r="A36" s="360">
        <f>IF('HPBr Checklist'!$D$7="Programming",'HPBr Checklist'!$F34,IF('HPBr Checklist'!$D$7="Schematic Design",'HPBr Checklist'!$I34,IF('HPBr Checklist'!$D$7="Detailed Design",'HPBr Checklist'!$L34,IF('HPBr Checklist'!$D$7="Construction Documentation",'HPBr Checklist'!$O34,IF('HPBr Checklist'!$D$7="Closeout",'HPBr Checklist'!$R34,0)))))</f>
        <v>0</v>
      </c>
      <c r="B36" s="361" t="str">
        <f>'HPBr Checklist'!B34</f>
        <v>LM6.4</v>
      </c>
      <c r="C36" s="362" t="str">
        <f>'HPBr Checklist'!D34</f>
        <v>Stormwater Design - Design per TDEC BMP References</v>
      </c>
      <c r="D36" s="363" t="str">
        <f>'HPBr Checklist'!E34</f>
        <v>Required</v>
      </c>
      <c r="E36" s="364" t="str">
        <f>IF(A36=0,"N/A",'HPBr Checklist'!W34)</f>
        <v>N/A</v>
      </c>
    </row>
    <row r="37" spans="1:243" s="3" customFormat="1" ht="27.95" customHeight="1" x14ac:dyDescent="0.2">
      <c r="A37" s="360">
        <f>IF('HPBr Checklist'!$D$7="Programming",'HPBr Checklist'!$F35,IF('HPBr Checklist'!$D$7="Schematic Design",'HPBr Checklist'!$I35,IF('HPBr Checklist'!$D$7="Detailed Design",'HPBr Checklist'!$L35,IF('HPBr Checklist'!$D$7="Construction Documentation",'HPBr Checklist'!$O35,IF('HPBr Checklist'!$D$7="Closeout",'HPBr Checklist'!$R35,0)))))</f>
        <v>0</v>
      </c>
      <c r="B37" s="361" t="str">
        <f>'HPBr Checklist'!B35</f>
        <v>LM7.1</v>
      </c>
      <c r="C37" s="362" t="str">
        <f>'HPBr Checklist'!D35</f>
        <v>Exterior Site Lighting - Design exterior lighting power to be 10% less than is allowed by ASHRAE 90.1-2010, Section 9.4.3</v>
      </c>
      <c r="D37" s="363" t="str">
        <f>'HPBr Checklist'!E35</f>
        <v>Priority 2</v>
      </c>
      <c r="E37" s="364" t="str">
        <f>IF(A37=0,"N/A",'HPBr Checklist'!W35)</f>
        <v>N/A</v>
      </c>
    </row>
    <row r="38" spans="1:243" s="3" customFormat="1" ht="27.95" customHeight="1" x14ac:dyDescent="0.2">
      <c r="A38" s="360">
        <f>IF('HPBr Checklist'!$D$7="Programming",'HPBr Checklist'!$F36,IF('HPBr Checklist'!$D$7="Schematic Design",'HPBr Checklist'!$I36,IF('HPBr Checklist'!$D$7="Detailed Design",'HPBr Checklist'!$L36,IF('HPBr Checklist'!$D$7="Construction Documentation",'HPBr Checklist'!$O36,IF('HPBr Checklist'!$D$7="Closeout",'HPBr Checklist'!$R36,0)))))</f>
        <v>0</v>
      </c>
      <c r="B38" s="361" t="str">
        <f>'HPBr Checklist'!B36</f>
        <v>LM7.2</v>
      </c>
      <c r="C38" s="362" t="str">
        <f>'HPBr Checklist'!D36</f>
        <v>Exterior Site Lighting - Locate fixtures to minimize illuminance above the horizontal plane</v>
      </c>
      <c r="D38" s="363" t="str">
        <f>'HPBr Checklist'!E36</f>
        <v>Priority 1</v>
      </c>
      <c r="E38" s="364" t="str">
        <f>IF(A38=0,"N/A",'HPBr Checklist'!W36)</f>
        <v>N/A</v>
      </c>
    </row>
    <row r="39" spans="1:243" s="3" customFormat="1" ht="27.95" customHeight="1" x14ac:dyDescent="0.2">
      <c r="A39" s="360">
        <f>IF('HPBr Checklist'!$D$7="Programming",'HPBr Checklist'!$F37,IF('HPBr Checklist'!$D$7="Schematic Design",'HPBr Checklist'!$I37,IF('HPBr Checklist'!$D$7="Detailed Design",'HPBr Checklist'!$L37,IF('HPBr Checklist'!$D$7="Construction Documentation",'HPBr Checklist'!$O37,IF('HPBr Checklist'!$D$7="Closeout",'HPBr Checklist'!$R37,0)))))</f>
        <v>0</v>
      </c>
      <c r="B39" s="361" t="str">
        <f>'HPBr Checklist'!B37</f>
        <v>LM7.3</v>
      </c>
      <c r="C39" s="362" t="str">
        <f>'HPBr Checklist'!D37</f>
        <v>Exterior Site Lighting - Locate exterior fixtures to minimize light trespass at property lines.  Document foot-candle levels at site boundary</v>
      </c>
      <c r="D39" s="363" t="str">
        <f>'HPBr Checklist'!E37</f>
        <v>Priority 1</v>
      </c>
      <c r="E39" s="364" t="str">
        <f>IF(A39=0,"N/A",'HPBr Checklist'!W37)</f>
        <v>N/A</v>
      </c>
    </row>
    <row r="40" spans="1:243" ht="39.950000000000003" customHeight="1" x14ac:dyDescent="0.2">
      <c r="A40" s="365">
        <f>SUM(A42:A47)</f>
        <v>0</v>
      </c>
      <c r="B40" s="366"/>
      <c r="C40" s="367" t="s">
        <v>140</v>
      </c>
      <c r="D40" s="368"/>
      <c r="E40" s="369"/>
    </row>
    <row r="41" spans="1:243" s="2" customFormat="1" ht="59.25" customHeight="1" x14ac:dyDescent="0.2">
      <c r="A41" s="355" t="s">
        <v>141</v>
      </c>
      <c r="B41" s="356" t="s">
        <v>142</v>
      </c>
      <c r="C41" s="357" t="s">
        <v>3</v>
      </c>
      <c r="D41" s="357" t="s">
        <v>120</v>
      </c>
      <c r="E41" s="359" t="s">
        <v>131</v>
      </c>
      <c r="F41" s="58"/>
      <c r="G41" s="6"/>
      <c r="H41" s="7"/>
      <c r="I41" s="8"/>
      <c r="J41" s="6"/>
      <c r="K41" s="6"/>
      <c r="L41" s="9"/>
      <c r="M41" s="10"/>
      <c r="N41" s="11"/>
      <c r="O41" s="12"/>
      <c r="P41" s="11"/>
      <c r="Q41" s="13"/>
      <c r="R41" s="14"/>
      <c r="S41" s="11"/>
      <c r="T41" s="12"/>
      <c r="U41" s="11"/>
      <c r="V41" s="5"/>
      <c r="W41" s="6"/>
      <c r="X41" s="7"/>
      <c r="Y41" s="8"/>
      <c r="Z41" s="6"/>
      <c r="AA41" s="6"/>
      <c r="AB41" s="9"/>
      <c r="AC41" s="10"/>
      <c r="AD41" s="11"/>
      <c r="AE41" s="12"/>
      <c r="AF41" s="11"/>
      <c r="AG41" s="13"/>
      <c r="AH41" s="14"/>
      <c r="AI41" s="11"/>
      <c r="AJ41" s="12"/>
      <c r="AK41" s="11"/>
      <c r="AL41" s="5"/>
      <c r="AM41" s="6"/>
      <c r="AN41" s="7"/>
      <c r="AO41" s="8"/>
      <c r="AP41" s="6"/>
      <c r="AQ41" s="6"/>
      <c r="AR41" s="9"/>
      <c r="AS41" s="10"/>
      <c r="AT41" s="11"/>
      <c r="AU41" s="12"/>
      <c r="AV41" s="11"/>
      <c r="AW41" s="13"/>
      <c r="AX41" s="14"/>
      <c r="AY41" s="11"/>
      <c r="AZ41" s="12"/>
      <c r="BA41" s="11"/>
      <c r="BB41" s="5"/>
      <c r="BC41" s="6"/>
      <c r="BD41" s="7"/>
      <c r="BE41" s="8"/>
      <c r="BF41" s="6"/>
      <c r="BG41" s="6"/>
      <c r="BH41" s="9"/>
      <c r="BI41" s="10"/>
      <c r="BJ41" s="11"/>
      <c r="BK41" s="12"/>
      <c r="BL41" s="11"/>
      <c r="BM41" s="13"/>
      <c r="BN41" s="14"/>
      <c r="BO41" s="11"/>
      <c r="BP41" s="12"/>
      <c r="BQ41" s="11"/>
      <c r="BR41" s="5"/>
      <c r="BS41" s="6"/>
      <c r="BT41" s="7"/>
      <c r="BU41" s="8"/>
      <c r="BV41" s="6"/>
      <c r="BW41" s="6"/>
      <c r="BX41" s="9"/>
      <c r="BY41" s="10"/>
      <c r="BZ41" s="11"/>
      <c r="CA41" s="12"/>
      <c r="CB41" s="11"/>
      <c r="CC41" s="13"/>
      <c r="CD41" s="14"/>
      <c r="CE41" s="11"/>
      <c r="CF41" s="12"/>
      <c r="CG41" s="11"/>
      <c r="CH41" s="5"/>
      <c r="CI41" s="6"/>
      <c r="CJ41" s="7"/>
      <c r="CK41" s="8"/>
      <c r="CL41" s="6"/>
      <c r="CM41" s="6"/>
      <c r="CN41" s="9"/>
      <c r="CO41" s="10"/>
      <c r="CP41" s="11"/>
      <c r="CQ41" s="12"/>
      <c r="CR41" s="11"/>
      <c r="CS41" s="13"/>
      <c r="CT41" s="14"/>
      <c r="CU41" s="11"/>
      <c r="CV41" s="12"/>
      <c r="CW41" s="11"/>
      <c r="CX41" s="5"/>
      <c r="CY41" s="6"/>
      <c r="CZ41" s="7"/>
      <c r="DA41" s="8"/>
      <c r="DB41" s="6"/>
      <c r="DC41" s="6"/>
      <c r="DD41" s="9"/>
      <c r="DE41" s="10"/>
      <c r="DF41" s="11"/>
      <c r="DG41" s="12"/>
      <c r="DH41" s="11"/>
      <c r="DI41" s="13"/>
      <c r="DJ41" s="14"/>
      <c r="DK41" s="11"/>
      <c r="DL41" s="12"/>
      <c r="DM41" s="11"/>
      <c r="DN41" s="5"/>
      <c r="DO41" s="6"/>
      <c r="DP41" s="7"/>
      <c r="DQ41" s="8"/>
      <c r="DR41" s="6"/>
      <c r="DS41" s="6"/>
      <c r="DT41" s="9"/>
      <c r="DU41" s="10"/>
      <c r="DV41" s="11"/>
      <c r="DW41" s="12"/>
      <c r="DX41" s="11"/>
      <c r="DY41" s="13"/>
      <c r="DZ41" s="14"/>
      <c r="EA41" s="11"/>
      <c r="EB41" s="12"/>
      <c r="EC41" s="11"/>
      <c r="ED41" s="5"/>
      <c r="EE41" s="6"/>
      <c r="EF41" s="7"/>
      <c r="EG41" s="8"/>
      <c r="EH41" s="6"/>
      <c r="EI41" s="6"/>
      <c r="EJ41" s="9"/>
      <c r="EK41" s="10"/>
      <c r="EL41" s="11"/>
      <c r="EM41" s="12"/>
      <c r="EN41" s="11"/>
      <c r="EO41" s="13"/>
      <c r="EP41" s="14"/>
      <c r="EQ41" s="11"/>
      <c r="ER41" s="12"/>
      <c r="ES41" s="11"/>
      <c r="ET41" s="5"/>
      <c r="EU41" s="6"/>
      <c r="EV41" s="7"/>
      <c r="EW41" s="8"/>
      <c r="EX41" s="6"/>
      <c r="EY41" s="6"/>
      <c r="EZ41" s="9"/>
      <c r="FA41" s="10"/>
      <c r="FB41" s="11"/>
      <c r="FC41" s="12"/>
      <c r="FD41" s="11"/>
      <c r="FE41" s="13"/>
      <c r="FF41" s="14"/>
      <c r="FG41" s="11"/>
      <c r="FH41" s="12"/>
      <c r="FI41" s="11"/>
      <c r="FJ41" s="5"/>
      <c r="FK41" s="6"/>
      <c r="FL41" s="7"/>
      <c r="FM41" s="8"/>
      <c r="FN41" s="6"/>
      <c r="FO41" s="6"/>
      <c r="FP41" s="9"/>
      <c r="FQ41" s="10"/>
      <c r="FR41" s="11"/>
      <c r="FS41" s="12"/>
      <c r="FT41" s="11"/>
      <c r="FU41" s="13"/>
      <c r="FV41" s="14"/>
      <c r="FW41" s="11"/>
      <c r="FX41" s="12"/>
      <c r="FY41" s="11"/>
      <c r="FZ41" s="5"/>
      <c r="GA41" s="6"/>
      <c r="GB41" s="7"/>
      <c r="GC41" s="8"/>
      <c r="GD41" s="6"/>
      <c r="GE41" s="6"/>
      <c r="GF41" s="9"/>
      <c r="GG41" s="10"/>
      <c r="GH41" s="11"/>
      <c r="GI41" s="12"/>
      <c r="GJ41" s="11"/>
      <c r="GK41" s="13"/>
      <c r="GL41" s="14"/>
      <c r="GM41" s="11"/>
      <c r="GN41" s="12"/>
      <c r="GO41" s="11"/>
      <c r="GP41" s="5"/>
      <c r="GQ41" s="6"/>
      <c r="GR41" s="7"/>
      <c r="GS41" s="8"/>
      <c r="GT41" s="6"/>
      <c r="GU41" s="6"/>
      <c r="GV41" s="9"/>
      <c r="GW41" s="10"/>
      <c r="GX41" s="11"/>
      <c r="GY41" s="12"/>
      <c r="GZ41" s="11"/>
      <c r="HA41" s="13"/>
      <c r="HB41" s="14"/>
      <c r="HC41" s="11"/>
      <c r="HD41" s="12"/>
      <c r="HE41" s="11"/>
      <c r="HF41" s="5"/>
      <c r="HG41" s="6"/>
      <c r="HH41" s="7"/>
      <c r="HI41" s="8"/>
      <c r="HJ41" s="6"/>
      <c r="HK41" s="6"/>
      <c r="HL41" s="9"/>
      <c r="HM41" s="10"/>
      <c r="HN41" s="11"/>
      <c r="HO41" s="12"/>
      <c r="HP41" s="11"/>
      <c r="HQ41" s="13"/>
      <c r="HR41" s="14"/>
      <c r="HS41" s="11"/>
      <c r="HT41" s="12"/>
      <c r="HU41" s="11"/>
      <c r="HV41" s="5"/>
      <c r="HW41" s="6"/>
      <c r="HX41" s="7"/>
      <c r="HY41" s="8"/>
      <c r="HZ41" s="6"/>
      <c r="IA41" s="6"/>
      <c r="IB41" s="9"/>
      <c r="IC41" s="10"/>
      <c r="ID41" s="11"/>
      <c r="IE41" s="12"/>
      <c r="IF41" s="11"/>
      <c r="IG41" s="13"/>
      <c r="IH41" s="14"/>
      <c r="II41" s="11"/>
    </row>
    <row r="42" spans="1:243" s="3" customFormat="1" ht="27.95" customHeight="1" x14ac:dyDescent="0.2">
      <c r="A42" s="360">
        <f>IF('HPBr Checklist'!$D$7="Programming",'HPBr Checklist'!$F40,IF('HPBr Checklist'!$D$7="Schematic Design",'HPBr Checklist'!$I40,IF('HPBr Checklist'!$D$7="Detailed Design",'HPBr Checklist'!$L40,IF('HPBr Checklist'!$D$7="Construction Documentation",'HPBr Checklist'!$O40,IF('HPBr Checklist'!$D$7="Closeout",'HPBr Checklist'!$R40,0)))))</f>
        <v>0</v>
      </c>
      <c r="B42" s="361" t="str">
        <f>'HPBr Checklist'!B40</f>
        <v>WE1.1</v>
      </c>
      <c r="C42" s="362" t="str">
        <f>'HPBr Checklist'!D40</f>
        <v>Water Efficient Landscaping, Utilize efficient irrigation technologies and planting measures</v>
      </c>
      <c r="D42" s="363" t="str">
        <f>'HPBr Checklist'!E40</f>
        <v>Required</v>
      </c>
      <c r="E42" s="370" t="str">
        <f>IF(A42=0,"N/A",'HPBr Checklist'!W40)</f>
        <v>N/A</v>
      </c>
    </row>
    <row r="43" spans="1:243" s="3" customFormat="1" ht="27.95" customHeight="1" x14ac:dyDescent="0.2">
      <c r="A43" s="360">
        <f>IF('HPBr Checklist'!$D$7="Programming",'HPBr Checklist'!$F41,IF('HPBr Checklist'!$D$7="Schematic Design",'HPBr Checklist'!$I41,IF('HPBr Checklist'!$D$7="Detailed Design",'HPBr Checklist'!$L41,IF('HPBr Checklist'!$D$7="Construction Documentation",'HPBr Checklist'!$O41,IF('HPBr Checklist'!$D$7="Closeout",'HPBr Checklist'!$R41,0)))))</f>
        <v>0</v>
      </c>
      <c r="B43" s="361" t="str">
        <f>'HPBr Checklist'!B41</f>
        <v>WE.1.2</v>
      </c>
      <c r="C43" s="362" t="str">
        <f>'HPBr Checklist'!D41</f>
        <v>Water Efficient Landscaping, Non potable sources or no irrigation</v>
      </c>
      <c r="D43" s="363" t="str">
        <f>'HPBr Checklist'!E41</f>
        <v>Priority 1</v>
      </c>
      <c r="E43" s="370" t="str">
        <f>IF(A43=0,"N/A",'HPBr Checklist'!W41)</f>
        <v>N/A</v>
      </c>
    </row>
    <row r="44" spans="1:243" s="3" customFormat="1" ht="27.95" customHeight="1" x14ac:dyDescent="0.2">
      <c r="A44" s="360">
        <f>IF('HPBr Checklist'!$D$7="Programming",'HPBr Checklist'!$F42,IF('HPBr Checklist'!$D$7="Schematic Design",'HPBr Checklist'!$I42,IF('HPBr Checklist'!$D$7="Detailed Design",'HPBr Checklist'!$L42,IF('HPBr Checklist'!$D$7="Construction Documentation",'HPBr Checklist'!$O42,IF('HPBr Checklist'!$D$7="Closeout",'HPBr Checklist'!$R42,0)))))</f>
        <v>0</v>
      </c>
      <c r="B44" s="361" t="str">
        <f>'HPBr Checklist'!B42</f>
        <v>WE2.1</v>
      </c>
      <c r="C44" s="362" t="str">
        <f>'HPBr Checklist'!D42</f>
        <v>Wastewater Treatment &amp; Conveyance: On site treatment</v>
      </c>
      <c r="D44" s="363" t="str">
        <f>'HPBr Checklist'!E42</f>
        <v>Priority 2</v>
      </c>
      <c r="E44" s="370" t="str">
        <f>IF(A44=0,"N/A",'HPBr Checklist'!W42)</f>
        <v>N/A</v>
      </c>
    </row>
    <row r="45" spans="1:243" s="3" customFormat="1" ht="27.95" customHeight="1" x14ac:dyDescent="0.2">
      <c r="A45" s="360">
        <f>IF('HPBr Checklist'!$D$7="Programming",'HPBr Checklist'!$F43,IF('HPBr Checklist'!$D$7="Schematic Design",'HPBr Checklist'!$I43,IF('HPBr Checklist'!$D$7="Detailed Design",'HPBr Checklist'!$L43,IF('HPBr Checklist'!$D$7="Construction Documentation",'HPBr Checklist'!$O43,IF('HPBr Checklist'!$D$7="Closeout",'HPBr Checklist'!$R43,0)))))</f>
        <v>0</v>
      </c>
      <c r="B45" s="361" t="str">
        <f>'HPBr Checklist'!B43</f>
        <v>WE2.2</v>
      </c>
      <c r="C45" s="362" t="str">
        <f>'HPBr Checklist'!D43</f>
        <v>Wastewater Treatment &amp; Conveyance: Utilize non potable water</v>
      </c>
      <c r="D45" s="363" t="str">
        <f>'HPBr Checklist'!E43</f>
        <v>Priority 2</v>
      </c>
      <c r="E45" s="370" t="str">
        <f>IF(A45=0,"N/A",'HPBr Checklist'!W43)</f>
        <v>N/A</v>
      </c>
    </row>
    <row r="46" spans="1:243" s="3" customFormat="1" ht="27.95" customHeight="1" x14ac:dyDescent="0.2">
      <c r="A46" s="360">
        <f>IF('HPBr Checklist'!$D$7="Programming",'HPBr Checklist'!$F44,IF('HPBr Checklist'!$D$7="Schematic Design",'HPBr Checklist'!$I44,IF('HPBr Checklist'!$D$7="Detailed Design",'HPBr Checklist'!$L44,IF('HPBr Checklist'!$D$7="Construction Documentation",'HPBr Checklist'!$O44,IF('HPBr Checklist'!$D$7="Closeout",'HPBr Checklist'!$R44,0)))))</f>
        <v>0</v>
      </c>
      <c r="B46" s="361" t="str">
        <f>'HPBr Checklist'!B44</f>
        <v>WE3.1</v>
      </c>
      <c r="C46" s="362" t="str">
        <f>'HPBr Checklist'!D44</f>
        <v>Water Use Reduction - Fixture flow and flush rates</v>
      </c>
      <c r="D46" s="363" t="str">
        <f>'HPBr Checklist'!E44</f>
        <v>Required</v>
      </c>
      <c r="E46" s="370" t="str">
        <f>IF(A46=0,"N/A",'HPBr Checklist'!W44)</f>
        <v>N/A</v>
      </c>
    </row>
    <row r="47" spans="1:243" s="3" customFormat="1" ht="27.95" customHeight="1" x14ac:dyDescent="0.2">
      <c r="A47" s="360">
        <f>IF('HPBr Checklist'!$D$7="Programming",'HPBr Checklist'!$F45,IF('HPBr Checklist'!$D$7="Schematic Design",'HPBr Checklist'!$I45,IF('HPBr Checklist'!$D$7="Detailed Design",'HPBr Checklist'!$L45,IF('HPBr Checklist'!$D$7="Construction Documentation",'HPBr Checklist'!$O45,IF('HPBr Checklist'!$D$7="Closeout",'HPBr Checklist'!$R45,0)))))</f>
        <v>0</v>
      </c>
      <c r="B47" s="361" t="str">
        <f>'HPBr Checklist'!B45</f>
        <v>WE3.2</v>
      </c>
      <c r="C47" s="362" t="str">
        <f>'HPBr Checklist'!D45</f>
        <v>Water Use Reduction - Utilize auto-flow / auto-flush valves</v>
      </c>
      <c r="D47" s="363" t="str">
        <f>'HPBr Checklist'!E45</f>
        <v>Priority 2</v>
      </c>
      <c r="E47" s="370" t="str">
        <f>IF(A47=0,"N/A",'HPBr Checklist'!W45)</f>
        <v>N/A</v>
      </c>
    </row>
    <row r="48" spans="1:243" ht="39.950000000000003" customHeight="1" x14ac:dyDescent="0.2">
      <c r="A48" s="371">
        <f>SUM(A50:A66)</f>
        <v>0</v>
      </c>
      <c r="B48" s="372"/>
      <c r="C48" s="373" t="s">
        <v>327</v>
      </c>
      <c r="D48" s="374"/>
      <c r="E48" s="375"/>
    </row>
    <row r="49" spans="1:243" ht="60" customHeight="1" x14ac:dyDescent="0.2">
      <c r="A49" s="355" t="s">
        <v>141</v>
      </c>
      <c r="B49" s="356" t="s">
        <v>142</v>
      </c>
      <c r="C49" s="357" t="s">
        <v>3</v>
      </c>
      <c r="D49" s="357" t="s">
        <v>120</v>
      </c>
      <c r="E49" s="359" t="s">
        <v>131</v>
      </c>
      <c r="F49" s="58"/>
      <c r="G49" s="6"/>
      <c r="H49" s="7"/>
      <c r="I49" s="8"/>
      <c r="J49" s="6"/>
      <c r="K49" s="6"/>
      <c r="L49" s="9"/>
      <c r="M49" s="10"/>
      <c r="N49" s="11"/>
      <c r="O49" s="12"/>
      <c r="P49" s="11"/>
      <c r="Q49" s="13"/>
      <c r="R49" s="14"/>
      <c r="S49" s="11"/>
      <c r="T49" s="12"/>
      <c r="U49" s="11"/>
      <c r="V49" s="5"/>
      <c r="W49" s="6"/>
      <c r="X49" s="7"/>
      <c r="Y49" s="8"/>
      <c r="Z49" s="6"/>
      <c r="AA49" s="6"/>
      <c r="AB49" s="9"/>
      <c r="AC49" s="10"/>
      <c r="AD49" s="11"/>
      <c r="AE49" s="12"/>
      <c r="AF49" s="11"/>
      <c r="AG49" s="13"/>
      <c r="AH49" s="14"/>
      <c r="AI49" s="11"/>
      <c r="AJ49" s="12"/>
      <c r="AK49" s="11"/>
      <c r="AL49" s="5"/>
      <c r="AM49" s="6"/>
      <c r="AN49" s="7"/>
      <c r="AO49" s="8"/>
      <c r="AP49" s="6"/>
      <c r="AQ49" s="6"/>
      <c r="AR49" s="9"/>
      <c r="AS49" s="10"/>
      <c r="AT49" s="11"/>
      <c r="AU49" s="12"/>
      <c r="AV49" s="11"/>
      <c r="AW49" s="13"/>
      <c r="AX49" s="14"/>
      <c r="AY49" s="11"/>
      <c r="AZ49" s="12"/>
      <c r="BA49" s="11"/>
      <c r="BB49" s="5"/>
      <c r="BC49" s="6"/>
      <c r="BD49" s="7"/>
      <c r="BE49" s="8"/>
      <c r="BF49" s="6"/>
      <c r="BG49" s="6"/>
      <c r="BH49" s="9"/>
      <c r="BI49" s="10"/>
      <c r="BJ49" s="11"/>
      <c r="BK49" s="12"/>
      <c r="BL49" s="11"/>
      <c r="BM49" s="13"/>
      <c r="BN49" s="14"/>
      <c r="BO49" s="11"/>
      <c r="BP49" s="12"/>
      <c r="BQ49" s="11"/>
      <c r="BR49" s="5"/>
      <c r="BS49" s="6"/>
      <c r="BT49" s="7"/>
      <c r="BU49" s="8"/>
      <c r="BV49" s="6"/>
      <c r="BW49" s="6"/>
      <c r="BX49" s="9"/>
      <c r="BY49" s="10"/>
      <c r="BZ49" s="11"/>
      <c r="CA49" s="12"/>
      <c r="CB49" s="11"/>
      <c r="CC49" s="13"/>
      <c r="CD49" s="14"/>
      <c r="CE49" s="11"/>
      <c r="CF49" s="12"/>
      <c r="CG49" s="11"/>
      <c r="CH49" s="5"/>
      <c r="CI49" s="6"/>
      <c r="CJ49" s="7"/>
      <c r="CK49" s="8"/>
      <c r="CL49" s="6"/>
      <c r="CM49" s="6"/>
      <c r="CN49" s="9"/>
      <c r="CO49" s="10"/>
      <c r="CP49" s="11"/>
      <c r="CQ49" s="12"/>
      <c r="CR49" s="11"/>
      <c r="CS49" s="13"/>
      <c r="CT49" s="14"/>
      <c r="CU49" s="11"/>
      <c r="CV49" s="12"/>
      <c r="CW49" s="11"/>
      <c r="CX49" s="5"/>
      <c r="CY49" s="6"/>
      <c r="CZ49" s="7"/>
      <c r="DA49" s="8"/>
      <c r="DB49" s="6"/>
      <c r="DC49" s="6"/>
      <c r="DD49" s="9"/>
      <c r="DE49" s="10"/>
      <c r="DF49" s="11"/>
      <c r="DG49" s="12"/>
      <c r="DH49" s="11"/>
      <c r="DI49" s="13"/>
      <c r="DJ49" s="14"/>
      <c r="DK49" s="11"/>
      <c r="DL49" s="12"/>
      <c r="DM49" s="11"/>
      <c r="DN49" s="5"/>
      <c r="DO49" s="6"/>
      <c r="DP49" s="7"/>
      <c r="DQ49" s="8"/>
      <c r="DR49" s="6"/>
      <c r="DS49" s="6"/>
      <c r="DT49" s="9"/>
      <c r="DU49" s="10"/>
      <c r="DV49" s="11"/>
      <c r="DW49" s="12"/>
      <c r="DX49" s="11"/>
      <c r="DY49" s="13"/>
      <c r="DZ49" s="14"/>
      <c r="EA49" s="11"/>
      <c r="EB49" s="12"/>
      <c r="EC49" s="11"/>
      <c r="ED49" s="5"/>
      <c r="EE49" s="6"/>
      <c r="EF49" s="7"/>
      <c r="EG49" s="8"/>
      <c r="EH49" s="6"/>
      <c r="EI49" s="6"/>
      <c r="EJ49" s="9"/>
      <c r="EK49" s="10"/>
      <c r="EL49" s="11"/>
      <c r="EM49" s="12"/>
      <c r="EN49" s="11"/>
      <c r="EO49" s="13"/>
      <c r="EP49" s="14"/>
      <c r="EQ49" s="11"/>
      <c r="ER49" s="12"/>
      <c r="ES49" s="11"/>
      <c r="ET49" s="5"/>
      <c r="EU49" s="6"/>
      <c r="EV49" s="7"/>
      <c r="EW49" s="8"/>
      <c r="EX49" s="6"/>
      <c r="EY49" s="6"/>
      <c r="EZ49" s="9"/>
      <c r="FA49" s="10"/>
      <c r="FB49" s="11"/>
      <c r="FC49" s="12"/>
      <c r="FD49" s="11"/>
      <c r="FE49" s="13"/>
      <c r="FF49" s="14"/>
      <c r="FG49" s="11"/>
      <c r="FH49" s="12"/>
      <c r="FI49" s="11"/>
      <c r="FJ49" s="5"/>
      <c r="FK49" s="6"/>
      <c r="FL49" s="7"/>
      <c r="FM49" s="8"/>
      <c r="FN49" s="6"/>
      <c r="FO49" s="6"/>
      <c r="FP49" s="9"/>
      <c r="FQ49" s="10"/>
      <c r="FR49" s="11"/>
      <c r="FS49" s="12"/>
      <c r="FT49" s="11"/>
      <c r="FU49" s="13"/>
      <c r="FV49" s="14"/>
      <c r="FW49" s="11"/>
      <c r="FX49" s="12"/>
      <c r="FY49" s="11"/>
      <c r="FZ49" s="5"/>
      <c r="GA49" s="6"/>
      <c r="GB49" s="7"/>
      <c r="GC49" s="8"/>
      <c r="GD49" s="6"/>
      <c r="GE49" s="6"/>
      <c r="GF49" s="9"/>
      <c r="GG49" s="10"/>
      <c r="GH49" s="11"/>
      <c r="GI49" s="12"/>
      <c r="GJ49" s="11"/>
      <c r="GK49" s="13"/>
      <c r="GL49" s="14"/>
      <c r="GM49" s="11"/>
      <c r="GN49" s="12"/>
      <c r="GO49" s="11"/>
      <c r="GP49" s="5"/>
      <c r="GQ49" s="6"/>
      <c r="GR49" s="7"/>
      <c r="GS49" s="8"/>
      <c r="GT49" s="6"/>
      <c r="GU49" s="6"/>
      <c r="GV49" s="9"/>
      <c r="GW49" s="10"/>
      <c r="GX49" s="11"/>
      <c r="GY49" s="12"/>
      <c r="GZ49" s="11"/>
      <c r="HA49" s="13"/>
      <c r="HB49" s="14"/>
      <c r="HC49" s="11"/>
      <c r="HD49" s="12"/>
      <c r="HE49" s="11"/>
      <c r="HF49" s="5"/>
      <c r="HG49" s="6"/>
      <c r="HH49" s="7"/>
      <c r="HI49" s="8"/>
      <c r="HJ49" s="6"/>
      <c r="HK49" s="6"/>
      <c r="HL49" s="9"/>
      <c r="HM49" s="10"/>
      <c r="HN49" s="11"/>
      <c r="HO49" s="12"/>
      <c r="HP49" s="11"/>
      <c r="HQ49" s="13"/>
      <c r="HR49" s="14"/>
      <c r="HS49" s="11"/>
      <c r="HT49" s="12"/>
      <c r="HU49" s="11"/>
      <c r="HV49" s="5"/>
      <c r="HW49" s="6"/>
      <c r="HX49" s="7"/>
      <c r="HY49" s="8"/>
      <c r="HZ49" s="6"/>
      <c r="IA49" s="6"/>
      <c r="IB49" s="9"/>
      <c r="IC49" s="10"/>
      <c r="ID49" s="11"/>
      <c r="IE49" s="12"/>
      <c r="IF49" s="11"/>
      <c r="IG49" s="13"/>
      <c r="IH49" s="14"/>
      <c r="II49" s="11"/>
    </row>
    <row r="50" spans="1:243" s="3" customFormat="1" ht="27.95" customHeight="1" x14ac:dyDescent="0.2">
      <c r="A50" s="360">
        <f>IF('HPBr Checklist'!$D$7="Programming",'HPBr Checklist'!$F48,IF('HPBr Checklist'!$D$7="Schematic Design",'HPBr Checklist'!$I48,IF('HPBr Checklist'!$D$7="Detailed Design",'HPBr Checklist'!$L48,IF('HPBr Checklist'!$D$7="Construction Documentation",'HPBr Checklist'!$O48,IF('HPBr Checklist'!$D$7="Closeout",'HPBr Checklist'!$R48,0)))))</f>
        <v>0</v>
      </c>
      <c r="B50" s="361" t="str">
        <f>'HPBr Checklist'!B48</f>
        <v>EE1.1</v>
      </c>
      <c r="C50" s="362" t="str">
        <f>'HPBr Checklist'!D48</f>
        <v>Commissioning - Basic commissioning process</v>
      </c>
      <c r="D50" s="363" t="str">
        <f>'HPBr Checklist'!E48</f>
        <v>Required</v>
      </c>
      <c r="E50" s="370" t="str">
        <f>IF(A50=0,"N/A",'HPBr Checklist'!W48)</f>
        <v>N/A</v>
      </c>
    </row>
    <row r="51" spans="1:243" s="3" customFormat="1" ht="27.95" customHeight="1" x14ac:dyDescent="0.2">
      <c r="A51" s="360">
        <f>IF('HPBr Checklist'!$D$7="Programming",'HPBr Checklist'!$F49,IF('HPBr Checklist'!$D$7="Schematic Design",'HPBr Checklist'!$I49,IF('HPBr Checklist'!$D$7="Detailed Design",'HPBr Checklist'!$L49,IF('HPBr Checklist'!$D$7="Construction Documentation",'HPBr Checklist'!$O49,IF('HPBr Checklist'!$D$7="Closeout",'HPBr Checklist'!$R49,0)))))</f>
        <v>0</v>
      </c>
      <c r="B51" s="361" t="str">
        <f>'HPBr Checklist'!B49</f>
        <v>EE1.2</v>
      </c>
      <c r="C51" s="362" t="str">
        <f>'HPBr Checklist'!D49</f>
        <v>Commissioning - Advanced commissioning process</v>
      </c>
      <c r="D51" s="363" t="str">
        <f>'HPBr Checklist'!E49</f>
        <v>Priority 1</v>
      </c>
      <c r="E51" s="370" t="str">
        <f>IF(A51=0,"N/A",'HPBr Checklist'!W49)</f>
        <v>N/A</v>
      </c>
    </row>
    <row r="52" spans="1:243" s="3" customFormat="1" ht="27.95" customHeight="1" x14ac:dyDescent="0.2">
      <c r="A52" s="360">
        <f>IF('HPBr Checklist'!$D$7="Programming",'HPBr Checklist'!$F50,IF('HPBr Checklist'!$D$7="Schematic Design",'HPBr Checklist'!$I50,IF('HPBr Checklist'!$D$7="Detailed Design",'HPBr Checklist'!$L50,IF('HPBr Checklist'!$D$7="Construction Documentation",'HPBr Checklist'!$O50,IF('HPBr Checklist'!$D$7="Closeout",'HPBr Checklist'!$R50,0)))))</f>
        <v>0</v>
      </c>
      <c r="B52" s="361" t="str">
        <f>'HPBr Checklist'!B50</f>
        <v>EE2.1</v>
      </c>
      <c r="C52" s="362" t="str">
        <f>'HPBr Checklist'!D50</f>
        <v>Energy Efficient Purchasing Policy - Energy Star qualified appliances &amp; equipment</v>
      </c>
      <c r="D52" s="363" t="str">
        <f>'HPBr Checklist'!E50</f>
        <v>Required</v>
      </c>
      <c r="E52" s="370" t="str">
        <f>IF(A52=0,"N/A",'HPBr Checklist'!W50)</f>
        <v>N/A</v>
      </c>
    </row>
    <row r="53" spans="1:243" s="3" customFormat="1" ht="27.95" customHeight="1" x14ac:dyDescent="0.2">
      <c r="A53" s="360">
        <f>IF('HPBr Checklist'!$D$7="Programming",'HPBr Checklist'!$F51,IF('HPBr Checklist'!$D$7="Schematic Design",'HPBr Checklist'!$I51,IF('HPBr Checklist'!$D$7="Detailed Design",'HPBr Checklist'!$L51,IF('HPBr Checklist'!$D$7="Construction Documentation",'HPBr Checklist'!$O51,IF('HPBr Checklist'!$D$7="Closeout",'HPBr Checklist'!$R51,0)))))</f>
        <v>0</v>
      </c>
      <c r="B53" s="361" t="str">
        <f>'HPBr Checklist'!B51</f>
        <v>EE3.1</v>
      </c>
      <c r="C53" s="362" t="str">
        <f>'HPBr Checklist'!D51</f>
        <v>Energy Efficiency - Schematic Design energy modeling</v>
      </c>
      <c r="D53" s="363" t="str">
        <f>'HPBr Checklist'!E51</f>
        <v>Required</v>
      </c>
      <c r="E53" s="370" t="str">
        <f>IF(A53=0,"N/A",'HPBr Checklist'!W51)</f>
        <v>N/A</v>
      </c>
    </row>
    <row r="54" spans="1:243" s="3" customFormat="1" ht="27.95" customHeight="1" x14ac:dyDescent="0.2">
      <c r="A54" s="360">
        <f>IF('HPBr Checklist'!$D$7="Programming",'HPBr Checklist'!$F52,IF('HPBr Checklist'!$D$7="Schematic Design",'HPBr Checklist'!$I52,IF('HPBr Checklist'!$D$7="Detailed Design",'HPBr Checklist'!$L52,IF('HPBr Checklist'!$D$7="Construction Documentation",'HPBr Checklist'!$O52,IF('HPBr Checklist'!$D$7="Closeout",'HPBr Checklist'!$R52,0)))))</f>
        <v>0</v>
      </c>
      <c r="B54" s="361" t="str">
        <f>'HPBr Checklist'!B52</f>
        <v>EE3.2</v>
      </c>
      <c r="C54" s="362" t="str">
        <f>'HPBr Checklist'!D52</f>
        <v xml:space="preserve">Energy Efficiency - Life Cycle Cost Analysis </v>
      </c>
      <c r="D54" s="363" t="str">
        <f>'HPBr Checklist'!E52</f>
        <v>Priority 1</v>
      </c>
      <c r="E54" s="370" t="str">
        <f>IF(A54=0,"N/A",'HPBr Checklist'!W52)</f>
        <v>N/A</v>
      </c>
    </row>
    <row r="55" spans="1:243" s="3" customFormat="1" ht="27.95" customHeight="1" x14ac:dyDescent="0.2">
      <c r="A55" s="360">
        <f>IF('HPBr Checklist'!$D$7="Programming",'HPBr Checklist'!$F53,IF('HPBr Checklist'!$D$7="Schematic Design",'HPBr Checklist'!$I53,IF('HPBr Checklist'!$D$7="Detailed Design",'HPBr Checklist'!$L53,IF('HPBr Checklist'!$D$7="Construction Documentation",'HPBr Checklist'!$O53,IF('HPBr Checklist'!$D$7="Closeout",'HPBr Checklist'!$R53,0)))))</f>
        <v>0</v>
      </c>
      <c r="B55" s="361" t="str">
        <f>'HPBr Checklist'!B53</f>
        <v>EE3.3</v>
      </c>
      <c r="C55" s="362" t="str">
        <f>'HPBr Checklist'!D53</f>
        <v>Minimum Energy Performance - all projects to demonstrate compliance with ASHRAE 90.1-2010, according to project scope</v>
      </c>
      <c r="D55" s="363" t="str">
        <f>'HPBr Checklist'!E53</f>
        <v>Required</v>
      </c>
      <c r="E55" s="370" t="str">
        <f>IF(A55=0,"N/A",'HPBr Checklist'!W53)</f>
        <v>N/A</v>
      </c>
    </row>
    <row r="56" spans="1:243" s="3" customFormat="1" ht="27.95" customHeight="1" x14ac:dyDescent="0.2">
      <c r="A56" s="360">
        <f>IF('HPBr Checklist'!$D$7="Programming",'HPBr Checklist'!$F54,IF('HPBr Checklist'!$D$7="Schematic Design",'HPBr Checklist'!$I54,IF('HPBr Checklist'!$D$7="Detailed Design",'HPBr Checklist'!$L54,IF('HPBr Checklist'!$D$7="Construction Documentation",'HPBr Checklist'!$O54,IF('HPBr Checklist'!$D$7="Closeout",'HPBr Checklist'!$R54,0)))))</f>
        <v>0</v>
      </c>
      <c r="B56" s="361" t="str">
        <f>'HPBr Checklist'!B54</f>
        <v>EE3.4</v>
      </c>
      <c r="C56" s="362" t="str">
        <f>'HPBr Checklist'!D54</f>
        <v>Improved Energy Performance - energy model is used during design, and final design demonstrates energy cost savings that exceed those required by the Minimum Energy Performance credit (EE3.3)</v>
      </c>
      <c r="D56" s="363" t="str">
        <f>'HPBr Checklist'!E54</f>
        <v>Priority 1</v>
      </c>
      <c r="E56" s="370" t="str">
        <f>IF(A56=0,"N/A",'HPBr Checklist'!W54)</f>
        <v>N/A</v>
      </c>
    </row>
    <row r="57" spans="1:243" s="3" customFormat="1" ht="27.95" customHeight="1" x14ac:dyDescent="0.2">
      <c r="A57" s="360">
        <f>IF('HPBr Checklist'!$D$7="Programming",'HPBr Checklist'!$F55,IF('HPBr Checklist'!$D$7="Schematic Design",'HPBr Checklist'!$I55,IF('HPBr Checklist'!$D$7="Detailed Design",'HPBr Checklist'!$L55,IF('HPBr Checklist'!$D$7="Construction Documentation",'HPBr Checklist'!$O55,IF('HPBr Checklist'!$D$7="Closeout",'HPBr Checklist'!$R55,0)))))</f>
        <v>0</v>
      </c>
      <c r="B57" s="361" t="str">
        <f>'HPBr Checklist'!B55</f>
        <v>EE4.1</v>
      </c>
      <c r="C57" s="362" t="str">
        <f>'HPBr Checklist'!D55</f>
        <v>Energy Efficiency in Existing Buildings - Lighting Power Reduction</v>
      </c>
      <c r="D57" s="363" t="str">
        <f>'HPBr Checklist'!E55</f>
        <v>Priority 1</v>
      </c>
      <c r="E57" s="370" t="str">
        <f>IF(A57=0,"N/A",'HPBr Checklist'!W55)</f>
        <v>N/A</v>
      </c>
    </row>
    <row r="58" spans="1:243" s="3" customFormat="1" ht="27.95" customHeight="1" x14ac:dyDescent="0.2">
      <c r="A58" s="360">
        <f>IF('HPBr Checklist'!$D$7="Programming",'HPBr Checklist'!$F56,IF('HPBr Checklist'!$D$7="Schematic Design",'HPBr Checklist'!$I56,IF('HPBr Checklist'!$D$7="Detailed Design",'HPBr Checklist'!$L56,IF('HPBr Checklist'!$D$7="Construction Documentation",'HPBr Checklist'!$O56,IF('HPBr Checklist'!$D$7="Closeout",'HPBr Checklist'!$R56,0)))))</f>
        <v>0</v>
      </c>
      <c r="B58" s="361" t="str">
        <f>'HPBr Checklist'!B56</f>
        <v>EE4.2</v>
      </c>
      <c r="C58" s="362" t="str">
        <f>'HPBr Checklist'!D56</f>
        <v>Energy Efficiency in Existing Buildings - Daylight Harvesting Controls</v>
      </c>
      <c r="D58" s="363" t="str">
        <f>'HPBr Checklist'!E56</f>
        <v>Priority 1</v>
      </c>
      <c r="E58" s="370" t="str">
        <f>IF(A58=0,"N/A",'HPBr Checklist'!W56)</f>
        <v>N/A</v>
      </c>
    </row>
    <row r="59" spans="1:243" s="3" customFormat="1" ht="27.95" customHeight="1" x14ac:dyDescent="0.2">
      <c r="A59" s="360">
        <f>IF('HPBr Checklist'!$D$7="Programming",'HPBr Checklist'!$F57,IF('HPBr Checklist'!$D$7="Schematic Design",'HPBr Checklist'!$I57,IF('HPBr Checklist'!$D$7="Detailed Design",'HPBr Checklist'!$L57,IF('HPBr Checklist'!$D$7="Construction Documentation",'HPBr Checklist'!$O57,IF('HPBr Checklist'!$D$7="Closeout",'HPBr Checklist'!$R57,0)))))</f>
        <v>0</v>
      </c>
      <c r="B59" s="361" t="str">
        <f>'HPBr Checklist'!B57</f>
        <v>EE4.3</v>
      </c>
      <c r="C59" s="362" t="str">
        <f>'HPBr Checklist'!D57</f>
        <v>Energy Efficiency in Existing Buildings - Vacancy sensor-controlled lighting</v>
      </c>
      <c r="D59" s="363" t="str">
        <f>'HPBr Checklist'!E57</f>
        <v>Priority 1</v>
      </c>
      <c r="E59" s="370" t="str">
        <f>IF(A59=0,"N/A",'HPBr Checklist'!W57)</f>
        <v>N/A</v>
      </c>
    </row>
    <row r="60" spans="1:243" s="3" customFormat="1" ht="27.95" customHeight="1" x14ac:dyDescent="0.2">
      <c r="A60" s="360">
        <f>IF('HPBr Checklist'!$D$7="Programming",'HPBr Checklist'!$F58,IF('HPBr Checklist'!$D$7="Schematic Design",'HPBr Checklist'!$I58,IF('HPBr Checklist'!$D$7="Detailed Design",'HPBr Checklist'!$L58,IF('HPBr Checklist'!$D$7="Construction Documentation",'HPBr Checklist'!$O58,IF('HPBr Checklist'!$D$7="Closeout",'HPBr Checklist'!$R58,0)))))</f>
        <v>0</v>
      </c>
      <c r="B60" s="361" t="str">
        <f>'HPBr Checklist'!B58</f>
        <v>EE4.4</v>
      </c>
      <c r="C60" s="362" t="str">
        <f>'HPBr Checklist'!D58</f>
        <v>Energy Efficiency in Existing Buildings - High efficiency HVAC Equipment</v>
      </c>
      <c r="D60" s="363" t="str">
        <f>'HPBr Checklist'!E58</f>
        <v>Priority 1</v>
      </c>
      <c r="E60" s="370" t="str">
        <f>IF(A60=0,"N/A",'HPBr Checklist'!W58)</f>
        <v>N/A</v>
      </c>
    </row>
    <row r="61" spans="1:243" s="3" customFormat="1" ht="27.95" customHeight="1" x14ac:dyDescent="0.2">
      <c r="A61" s="360">
        <f>IF('HPBr Checklist'!$D$7="Programming",'HPBr Checklist'!$F59,IF('HPBr Checklist'!$D$7="Schematic Design",'HPBr Checklist'!$I59,IF('HPBr Checklist'!$D$7="Detailed Design",'HPBr Checklist'!$L59,IF('HPBr Checklist'!$D$7="Construction Documentation",'HPBr Checklist'!$O59,IF('HPBr Checklist'!$D$7="Closeout",'HPBr Checklist'!$R59,0)))))</f>
        <v>0</v>
      </c>
      <c r="B61" s="361" t="str">
        <f>'HPBr Checklist'!B59</f>
        <v>EE5.1</v>
      </c>
      <c r="C61" s="362" t="str">
        <f>'HPBr Checklist'!D59</f>
        <v>Energy Metering, Monitoring and Reporting:  Building-Level Metering</v>
      </c>
      <c r="D61" s="363" t="str">
        <f>'HPBr Checklist'!E59</f>
        <v>Priority 1</v>
      </c>
      <c r="E61" s="370" t="str">
        <f>IF(A61=0,"N/A",'HPBr Checklist'!W59)</f>
        <v>N/A</v>
      </c>
    </row>
    <row r="62" spans="1:243" s="3" customFormat="1" ht="27.95" customHeight="1" x14ac:dyDescent="0.2">
      <c r="A62" s="360">
        <f>IF('HPBr Checklist'!$D$7="Programming",'HPBr Checklist'!$F60,IF('HPBr Checklist'!$D$7="Schematic Design",'HPBr Checklist'!$I60,IF('HPBr Checklist'!$D$7="Detailed Design",'HPBr Checklist'!$L60,IF('HPBr Checklist'!$D$7="Construction Documentation",'HPBr Checklist'!$O60,IF('HPBr Checklist'!$D$7="Closeout",'HPBr Checklist'!$R60,0)))))</f>
        <v>0</v>
      </c>
      <c r="B62" s="361" t="str">
        <f>'HPBr Checklist'!B60</f>
        <v>EE5.2</v>
      </c>
      <c r="C62" s="362" t="str">
        <f>'HPBr Checklist'!D60</f>
        <v>Energy Metering, Monitoring and Reporting: System level energy metering with measurement and verification - New Construction</v>
      </c>
      <c r="D62" s="363" t="str">
        <f>'HPBr Checklist'!E60</f>
        <v>Priority 1</v>
      </c>
      <c r="E62" s="370" t="str">
        <f>IF(A62=0,"N/A",'HPBr Checklist'!W60)</f>
        <v>N/A</v>
      </c>
    </row>
    <row r="63" spans="1:243" s="3" customFormat="1" ht="27.95" customHeight="1" x14ac:dyDescent="0.2">
      <c r="A63" s="360">
        <f>IF('HPBr Checklist'!$D$7="Programming",'HPBr Checklist'!$F61,IF('HPBr Checklist'!$D$7="Schematic Design",'HPBr Checklist'!$I61,IF('HPBr Checklist'!$D$7="Detailed Design",'HPBr Checklist'!$L61,IF('HPBr Checklist'!$D$7="Construction Documentation",'HPBr Checklist'!$O61,IF('HPBr Checklist'!$D$7="Closeout",'HPBr Checklist'!$R61,0)))))</f>
        <v>0</v>
      </c>
      <c r="B63" s="361" t="str">
        <f>'HPBr Checklist'!B61</f>
        <v>EE5.3</v>
      </c>
      <c r="C63" s="362" t="str">
        <f>'HPBr Checklist'!D61</f>
        <v>Energy Metering, Monitoring and Reporting: System level energy metering with measurement and verification - Existing Buildings</v>
      </c>
      <c r="D63" s="363" t="str">
        <f>'HPBr Checklist'!E61</f>
        <v>Priority 1</v>
      </c>
      <c r="E63" s="370" t="str">
        <f>IF(A63=0,"N/A",'HPBr Checklist'!W61)</f>
        <v>N/A</v>
      </c>
    </row>
    <row r="64" spans="1:243" s="3" customFormat="1" ht="27.95" customHeight="1" x14ac:dyDescent="0.2">
      <c r="A64" s="360">
        <f>IF('HPBr Checklist'!$D$7="Programming",'HPBr Checklist'!$F62,IF('HPBr Checklist'!$D$7="Schematic Design",'HPBr Checklist'!$I62,IF('HPBr Checklist'!$D$7="Detailed Design",'HPBr Checklist'!$L62,IF('HPBr Checklist'!$D$7="Construction Documentation",'HPBr Checklist'!$O62,IF('HPBr Checklist'!$D$7="Closeout",'HPBr Checklist'!$R62,0)))))</f>
        <v>0</v>
      </c>
      <c r="B64" s="361" t="str">
        <f>'HPBr Checklist'!B62</f>
        <v>EE6.1</v>
      </c>
      <c r="C64" s="362" t="str">
        <f>'HPBr Checklist'!D62</f>
        <v>Long-Term Energy Reporting - Maintain energy and water consumption data in Energy Star Portfolio Manager</v>
      </c>
      <c r="D64" s="363" t="str">
        <f>'HPBr Checklist'!E62</f>
        <v>Priority 1</v>
      </c>
      <c r="E64" s="370" t="str">
        <f>IF(A64=0,"N/A",'HPBr Checklist'!W62)</f>
        <v>N/A</v>
      </c>
    </row>
    <row r="65" spans="1:243" s="3" customFormat="1" ht="27.95" customHeight="1" x14ac:dyDescent="0.2">
      <c r="A65" s="360">
        <f>IF('HPBr Checklist'!$D$7="Programming",'HPBr Checklist'!$F63,IF('HPBr Checklist'!$D$7="Schematic Design",'HPBr Checklist'!$I63,IF('HPBr Checklist'!$D$7="Detailed Design",'HPBr Checklist'!$L63,IF('HPBr Checklist'!$D$7="Construction Documentation",'HPBr Checklist'!$O63,IF('HPBr Checklist'!$D$7="Closeout",'HPBr Checklist'!$R63,0)))))</f>
        <v>0</v>
      </c>
      <c r="B65" s="361" t="str">
        <f>'HPBr Checklist'!B63</f>
        <v>EE7.1</v>
      </c>
      <c r="C65" s="362" t="str">
        <f>'HPBr Checklist'!D63</f>
        <v>Renewable Energy - Investigate life-cycle cost effectiveness of on-site renewable energy</v>
      </c>
      <c r="D65" s="363" t="str">
        <f>'HPBr Checklist'!E63</f>
        <v>Priority 1</v>
      </c>
      <c r="E65" s="370" t="str">
        <f>IF(A65=0,"N/A",'HPBr Checklist'!W63)</f>
        <v>N/A</v>
      </c>
    </row>
    <row r="66" spans="1:243" s="3" customFormat="1" ht="27.95" customHeight="1" x14ac:dyDescent="0.2">
      <c r="A66" s="360">
        <f>IF('HPBr Checklist'!$D$7="Programming",'HPBr Checklist'!$F64,IF('HPBr Checklist'!$D$7="Schematic Design",'HPBr Checklist'!$I64,IF('HPBr Checklist'!$D$7="Detailed Design",'HPBr Checklist'!$L64,IF('HPBr Checklist'!$D$7="Construction Documentation",'HPBr Checklist'!$O64,IF('HPBr Checklist'!$D$7="Closeout",'HPBr Checklist'!$R64,0)))))</f>
        <v>0</v>
      </c>
      <c r="B66" s="361" t="str">
        <f>'HPBr Checklist'!B64</f>
        <v>EE7.2</v>
      </c>
      <c r="C66" s="362" t="str">
        <f>'HPBr Checklist'!D64</f>
        <v>Renewable Energy -  Provide Renewable Energy Credits (RECs) equal to 10% of annual site electricity through TVA or RECs equal to 35% from another source</v>
      </c>
      <c r="D66" s="363" t="str">
        <f>'HPBr Checklist'!E64</f>
        <v>Priority 2</v>
      </c>
      <c r="E66" s="370" t="str">
        <f>IF(A66=0,"N/A",'HPBr Checklist'!W64)</f>
        <v>N/A</v>
      </c>
    </row>
    <row r="67" spans="1:243" ht="39.950000000000003" customHeight="1" x14ac:dyDescent="0.2">
      <c r="A67" s="376">
        <f>SUM(A69:A77)</f>
        <v>0</v>
      </c>
      <c r="B67" s="377"/>
      <c r="C67" s="378" t="s">
        <v>281</v>
      </c>
      <c r="D67" s="379"/>
      <c r="E67" s="380"/>
    </row>
    <row r="68" spans="1:243" ht="60" customHeight="1" x14ac:dyDescent="0.2">
      <c r="A68" s="355" t="s">
        <v>141</v>
      </c>
      <c r="B68" s="356" t="s">
        <v>142</v>
      </c>
      <c r="C68" s="357" t="s">
        <v>3</v>
      </c>
      <c r="D68" s="357" t="s">
        <v>120</v>
      </c>
      <c r="E68" s="359" t="s">
        <v>131</v>
      </c>
      <c r="F68" s="58"/>
      <c r="G68" s="6"/>
      <c r="H68" s="7"/>
      <c r="I68" s="8"/>
      <c r="J68" s="6"/>
      <c r="K68" s="6"/>
      <c r="L68" s="9"/>
      <c r="M68" s="10"/>
      <c r="N68" s="11"/>
      <c r="O68" s="12"/>
      <c r="P68" s="11"/>
      <c r="Q68" s="13"/>
      <c r="R68" s="14"/>
      <c r="S68" s="11"/>
      <c r="T68" s="12"/>
      <c r="U68" s="11"/>
      <c r="V68" s="5"/>
      <c r="W68" s="6"/>
      <c r="X68" s="7"/>
      <c r="Y68" s="8"/>
      <c r="Z68" s="6"/>
      <c r="AA68" s="6"/>
      <c r="AB68" s="9"/>
      <c r="AC68" s="10"/>
      <c r="AD68" s="11"/>
      <c r="AE68" s="12"/>
      <c r="AF68" s="11"/>
      <c r="AG68" s="13"/>
      <c r="AH68" s="14"/>
      <c r="AI68" s="11"/>
      <c r="AJ68" s="12"/>
      <c r="AK68" s="11"/>
      <c r="AL68" s="5"/>
      <c r="AM68" s="6"/>
      <c r="AN68" s="7"/>
      <c r="AO68" s="8"/>
      <c r="AP68" s="6"/>
      <c r="AQ68" s="6"/>
      <c r="AR68" s="9"/>
      <c r="AS68" s="10"/>
      <c r="AT68" s="11"/>
      <c r="AU68" s="12"/>
      <c r="AV68" s="11"/>
      <c r="AW68" s="13"/>
      <c r="AX68" s="14"/>
      <c r="AY68" s="11"/>
      <c r="AZ68" s="12"/>
      <c r="BA68" s="11"/>
      <c r="BB68" s="5"/>
      <c r="BC68" s="6"/>
      <c r="BD68" s="7"/>
      <c r="BE68" s="8"/>
      <c r="BF68" s="6"/>
      <c r="BG68" s="6"/>
      <c r="BH68" s="9"/>
      <c r="BI68" s="10"/>
      <c r="BJ68" s="11"/>
      <c r="BK68" s="12"/>
      <c r="BL68" s="11"/>
      <c r="BM68" s="13"/>
      <c r="BN68" s="14"/>
      <c r="BO68" s="11"/>
      <c r="BP68" s="12"/>
      <c r="BQ68" s="11"/>
      <c r="BR68" s="5"/>
      <c r="BS68" s="6"/>
      <c r="BT68" s="7"/>
      <c r="BU68" s="8"/>
      <c r="BV68" s="6"/>
      <c r="BW68" s="6"/>
      <c r="BX68" s="9"/>
      <c r="BY68" s="10"/>
      <c r="BZ68" s="11"/>
      <c r="CA68" s="12"/>
      <c r="CB68" s="11"/>
      <c r="CC68" s="13"/>
      <c r="CD68" s="14"/>
      <c r="CE68" s="11"/>
      <c r="CF68" s="12"/>
      <c r="CG68" s="11"/>
      <c r="CH68" s="5"/>
      <c r="CI68" s="6"/>
      <c r="CJ68" s="7"/>
      <c r="CK68" s="8"/>
      <c r="CL68" s="6"/>
      <c r="CM68" s="6"/>
      <c r="CN68" s="9"/>
      <c r="CO68" s="10"/>
      <c r="CP68" s="11"/>
      <c r="CQ68" s="12"/>
      <c r="CR68" s="11"/>
      <c r="CS68" s="13"/>
      <c r="CT68" s="14"/>
      <c r="CU68" s="11"/>
      <c r="CV68" s="12"/>
      <c r="CW68" s="11"/>
      <c r="CX68" s="5"/>
      <c r="CY68" s="6"/>
      <c r="CZ68" s="7"/>
      <c r="DA68" s="8"/>
      <c r="DB68" s="6"/>
      <c r="DC68" s="6"/>
      <c r="DD68" s="9"/>
      <c r="DE68" s="10"/>
      <c r="DF68" s="11"/>
      <c r="DG68" s="12"/>
      <c r="DH68" s="11"/>
      <c r="DI68" s="13"/>
      <c r="DJ68" s="14"/>
      <c r="DK68" s="11"/>
      <c r="DL68" s="12"/>
      <c r="DM68" s="11"/>
      <c r="DN68" s="5"/>
      <c r="DO68" s="6"/>
      <c r="DP68" s="7"/>
      <c r="DQ68" s="8"/>
      <c r="DR68" s="6"/>
      <c r="DS68" s="6"/>
      <c r="DT68" s="9"/>
      <c r="DU68" s="10"/>
      <c r="DV68" s="11"/>
      <c r="DW68" s="12"/>
      <c r="DX68" s="11"/>
      <c r="DY68" s="13"/>
      <c r="DZ68" s="14"/>
      <c r="EA68" s="11"/>
      <c r="EB68" s="12"/>
      <c r="EC68" s="11"/>
      <c r="ED68" s="5"/>
      <c r="EE68" s="6"/>
      <c r="EF68" s="7"/>
      <c r="EG68" s="8"/>
      <c r="EH68" s="6"/>
      <c r="EI68" s="6"/>
      <c r="EJ68" s="9"/>
      <c r="EK68" s="10"/>
      <c r="EL68" s="11"/>
      <c r="EM68" s="12"/>
      <c r="EN68" s="11"/>
      <c r="EO68" s="13"/>
      <c r="EP68" s="14"/>
      <c r="EQ68" s="11"/>
      <c r="ER68" s="12"/>
      <c r="ES68" s="11"/>
      <c r="ET68" s="5"/>
      <c r="EU68" s="6"/>
      <c r="EV68" s="7"/>
      <c r="EW68" s="8"/>
      <c r="EX68" s="6"/>
      <c r="EY68" s="6"/>
      <c r="EZ68" s="9"/>
      <c r="FA68" s="10"/>
      <c r="FB68" s="11"/>
      <c r="FC68" s="12"/>
      <c r="FD68" s="11"/>
      <c r="FE68" s="13"/>
      <c r="FF68" s="14"/>
      <c r="FG68" s="11"/>
      <c r="FH68" s="12"/>
      <c r="FI68" s="11"/>
      <c r="FJ68" s="5"/>
      <c r="FK68" s="6"/>
      <c r="FL68" s="7"/>
      <c r="FM68" s="8"/>
      <c r="FN68" s="6"/>
      <c r="FO68" s="6"/>
      <c r="FP68" s="9"/>
      <c r="FQ68" s="10"/>
      <c r="FR68" s="11"/>
      <c r="FS68" s="12"/>
      <c r="FT68" s="11"/>
      <c r="FU68" s="13"/>
      <c r="FV68" s="14"/>
      <c r="FW68" s="11"/>
      <c r="FX68" s="12"/>
      <c r="FY68" s="11"/>
      <c r="FZ68" s="5"/>
      <c r="GA68" s="6"/>
      <c r="GB68" s="7"/>
      <c r="GC68" s="8"/>
      <c r="GD68" s="6"/>
      <c r="GE68" s="6"/>
      <c r="GF68" s="9"/>
      <c r="GG68" s="10"/>
      <c r="GH68" s="11"/>
      <c r="GI68" s="12"/>
      <c r="GJ68" s="11"/>
      <c r="GK68" s="13"/>
      <c r="GL68" s="14"/>
      <c r="GM68" s="11"/>
      <c r="GN68" s="12"/>
      <c r="GO68" s="11"/>
      <c r="GP68" s="5"/>
      <c r="GQ68" s="6"/>
      <c r="GR68" s="7"/>
      <c r="GS68" s="8"/>
      <c r="GT68" s="6"/>
      <c r="GU68" s="6"/>
      <c r="GV68" s="9"/>
      <c r="GW68" s="10"/>
      <c r="GX68" s="11"/>
      <c r="GY68" s="12"/>
      <c r="GZ68" s="11"/>
      <c r="HA68" s="13"/>
      <c r="HB68" s="14"/>
      <c r="HC68" s="11"/>
      <c r="HD68" s="12"/>
      <c r="HE68" s="11"/>
      <c r="HF68" s="5"/>
      <c r="HG68" s="6"/>
      <c r="HH68" s="7"/>
      <c r="HI68" s="8"/>
      <c r="HJ68" s="6"/>
      <c r="HK68" s="6"/>
      <c r="HL68" s="9"/>
      <c r="HM68" s="10"/>
      <c r="HN68" s="11"/>
      <c r="HO68" s="12"/>
      <c r="HP68" s="11"/>
      <c r="HQ68" s="13"/>
      <c r="HR68" s="14"/>
      <c r="HS68" s="11"/>
      <c r="HT68" s="12"/>
      <c r="HU68" s="11"/>
      <c r="HV68" s="5"/>
      <c r="HW68" s="6"/>
      <c r="HX68" s="7"/>
      <c r="HY68" s="8"/>
      <c r="HZ68" s="6"/>
      <c r="IA68" s="6"/>
      <c r="IB68" s="9"/>
      <c r="IC68" s="10"/>
      <c r="ID68" s="11"/>
      <c r="IE68" s="12"/>
      <c r="IF68" s="11"/>
      <c r="IG68" s="13"/>
      <c r="IH68" s="14"/>
      <c r="II68" s="11"/>
    </row>
    <row r="69" spans="1:243" s="3" customFormat="1" ht="27.95" customHeight="1" x14ac:dyDescent="0.2">
      <c r="A69" s="360">
        <f>IF('HPBr Checklist'!$D$7="Programming",'HPBr Checklist'!$F67,IF('HPBr Checklist'!$D$7="Schematic Design",'HPBr Checklist'!$I67,IF('HPBr Checklist'!$D$7="Detailed Design",'HPBr Checklist'!$L67,IF('HPBr Checklist'!$D$7="Construction Documentation",'HPBr Checklist'!$O67,IF('HPBr Checklist'!$D$7="Closeout",'HPBr Checklist'!$R67,0)))))</f>
        <v>0</v>
      </c>
      <c r="B69" s="361" t="str">
        <f>'HPBr Checklist'!B67</f>
        <v>MR1.1</v>
      </c>
      <c r="C69" s="362" t="str">
        <f>'HPBr Checklist'!D67</f>
        <v>Recycling Collection and Storage</v>
      </c>
      <c r="D69" s="363" t="str">
        <f>'HPBr Checklist'!E67</f>
        <v>Required</v>
      </c>
      <c r="E69" s="370" t="str">
        <f>IF(A69=0,"N/A",'HPBr Checklist'!W67)</f>
        <v>N/A</v>
      </c>
    </row>
    <row r="70" spans="1:243" s="3" customFormat="1" ht="27.95" customHeight="1" x14ac:dyDescent="0.2">
      <c r="A70" s="360">
        <f>IF('HPBr Checklist'!$D$7="Programming",'HPBr Checklist'!$F68,IF('HPBr Checklist'!$D$7="Schematic Design",'HPBr Checklist'!$I68,IF('HPBr Checklist'!$D$7="Detailed Design",'HPBr Checklist'!$L68,IF('HPBr Checklist'!$D$7="Construction Documentation",'HPBr Checklist'!$O68,IF('HPBr Checklist'!$D$7="Closeout",'HPBr Checklist'!$R68,0)))))</f>
        <v>0</v>
      </c>
      <c r="B70" s="361" t="str">
        <f>'HPBr Checklist'!B68</f>
        <v>MR2.1</v>
      </c>
      <c r="C70" s="362" t="str">
        <f>'HPBr Checklist'!D68</f>
        <v>Construction Waste Management (50%, 75%, 95%)</v>
      </c>
      <c r="D70" s="363" t="str">
        <f>'HPBr Checklist'!E68</f>
        <v>Priority 1</v>
      </c>
      <c r="E70" s="370" t="str">
        <f>IF(A71=0,"N/A",'HPBr Checklist'!W68)</f>
        <v>N/A</v>
      </c>
    </row>
    <row r="71" spans="1:243" s="3" customFormat="1" ht="27.95" customHeight="1" x14ac:dyDescent="0.2">
      <c r="A71" s="360">
        <f>IF('HPBr Checklist'!$D$7="Programming",'HPBr Checklist'!$F69,IF('HPBr Checklist'!$D$7="Schematic Design",'HPBr Checklist'!$I69,IF('HPBr Checklist'!$D$7="Detailed Design",'HPBr Checklist'!$L69,IF('HPBr Checklist'!$D$7="Construction Documentation",'HPBr Checklist'!$O69,IF('HPBr Checklist'!$D$7="Closeout",'HPBr Checklist'!$R69,0)))))</f>
        <v>0</v>
      </c>
      <c r="B71" s="361" t="str">
        <f>'HPBr Checklist'!B69</f>
        <v>MR3.1</v>
      </c>
      <c r="C71" s="362" t="str">
        <f>'HPBr Checklist'!D69</f>
        <v>Sustainable Materials: Recycled content 10%</v>
      </c>
      <c r="D71" s="363" t="str">
        <f>'HPBr Checklist'!E69</f>
        <v>Required</v>
      </c>
      <c r="E71" s="370" t="str">
        <f>IF(A72=0,"N/A",'HPBr Checklist'!W69)</f>
        <v>N/A</v>
      </c>
    </row>
    <row r="72" spans="1:243" s="3" customFormat="1" ht="27.95" customHeight="1" x14ac:dyDescent="0.2">
      <c r="A72" s="360">
        <f>IF('HPBr Checklist'!$D$7="Programming",'HPBr Checklist'!$F70,IF('HPBr Checklist'!$D$7="Schematic Design",'HPBr Checklist'!$I70,IF('HPBr Checklist'!$D$7="Detailed Design",'HPBr Checklist'!$L70,IF('HPBr Checklist'!$D$7="Construction Documentation",'HPBr Checklist'!$O70,IF('HPBr Checklist'!$D$7="Closeout",'HPBr Checklist'!$R70,0)))))</f>
        <v>0</v>
      </c>
      <c r="B72" s="361" t="str">
        <f>'HPBr Checklist'!B70</f>
        <v>MR3.2</v>
      </c>
      <c r="C72" s="362" t="str">
        <f>'HPBr Checklist'!D70</f>
        <v>Sustainable Materials: Recycled content 20%</v>
      </c>
      <c r="D72" s="363" t="str">
        <f>'HPBr Checklist'!E70</f>
        <v>Priority 2</v>
      </c>
      <c r="E72" s="370" t="str">
        <f>IF(A75=0,"N/A",'HPBr Checklist'!W70)</f>
        <v>N/A</v>
      </c>
    </row>
    <row r="73" spans="1:243" s="3" customFormat="1" ht="27.95" customHeight="1" x14ac:dyDescent="0.2">
      <c r="A73" s="360">
        <f>IF('HPBr Checklist'!$D$7="Programming",'HPBr Checklist'!$F71,IF('HPBr Checklist'!$D$7="Schematic Design",'HPBr Checklist'!$I71,IF('HPBr Checklist'!$D$7="Detailed Design",'HPBr Checklist'!$L71,IF('HPBr Checklist'!$D$7="Construction Documentation",'HPBr Checklist'!$O71,IF('HPBr Checklist'!$D$7="Closeout",'HPBr Checklist'!$R71,0)))))</f>
        <v>0</v>
      </c>
      <c r="B73" s="361" t="str">
        <f>'HPBr Checklist'!B71</f>
        <v>MR3.3</v>
      </c>
      <c r="C73" s="362" t="s">
        <v>124</v>
      </c>
      <c r="D73" s="363" t="str">
        <f>'HPBr Checklist'!E71</f>
        <v>Priority 2</v>
      </c>
      <c r="E73" s="370" t="s">
        <v>128</v>
      </c>
    </row>
    <row r="74" spans="1:243" s="3" customFormat="1" ht="27.95" customHeight="1" x14ac:dyDescent="0.2">
      <c r="A74" s="360">
        <f>IF('HPBr Checklist'!$D$7="Programming",'HPBr Checklist'!$F72,IF('HPBr Checklist'!$D$7="Schematic Design",'HPBr Checklist'!$I72,IF('HPBr Checklist'!$D$7="Detailed Design",'HPBr Checklist'!$L72,IF('HPBr Checklist'!$D$7="Construction Documentation",'HPBr Checklist'!$O72,IF('HPBr Checklist'!$D$7="Closeout",'HPBr Checklist'!$R72,0)))))</f>
        <v>0</v>
      </c>
      <c r="B74" s="361" t="str">
        <f>'HPBr Checklist'!B72</f>
        <v>MR3.4</v>
      </c>
      <c r="C74" s="362" t="s">
        <v>125</v>
      </c>
      <c r="D74" s="363" t="str">
        <f>'HPBr Checklist'!E72</f>
        <v>Priority 2</v>
      </c>
      <c r="E74" s="370" t="s">
        <v>128</v>
      </c>
    </row>
    <row r="75" spans="1:243" s="3" customFormat="1" ht="27.95" customHeight="1" x14ac:dyDescent="0.2">
      <c r="A75" s="360">
        <f>IF('HPBr Checklist'!$D$7="Programming",'HPBr Checklist'!$F73,IF('HPBr Checklist'!$D$7="Schematic Design",'HPBr Checklist'!$I73,IF('HPBr Checklist'!$D$7="Detailed Design",'HPBr Checklist'!$L73,IF('HPBr Checklist'!$D$7="Construction Documentation",'HPBr Checklist'!$O73,IF('HPBr Checklist'!$D$7="Closeout",'HPBr Checklist'!$R73,0)))))</f>
        <v>0</v>
      </c>
      <c r="B75" s="361" t="str">
        <f>'HPBr Checklist'!B73</f>
        <v>MR3.5</v>
      </c>
      <c r="C75" s="362" t="s">
        <v>126</v>
      </c>
      <c r="D75" s="363" t="str">
        <f>'HPBr Checklist'!E73</f>
        <v>Priority 2</v>
      </c>
      <c r="E75" s="370" t="s">
        <v>128</v>
      </c>
    </row>
    <row r="76" spans="1:243" s="3" customFormat="1" ht="27.95" customHeight="1" x14ac:dyDescent="0.2">
      <c r="A76" s="360">
        <f>IF('HPBr Checklist'!$D$7="Programming",'HPBr Checklist'!$F74,IF('HPBr Checklist'!$D$7="Schematic Design",'HPBr Checklist'!$I74,IF('HPBr Checklist'!$D$7="Detailed Design",'HPBr Checklist'!$L74,IF('HPBr Checklist'!$D$7="Construction Documentation",'HPBr Checklist'!$O74,IF('HPBr Checklist'!$D$7="Closeout",'HPBr Checklist'!$R74,0)))))</f>
        <v>0</v>
      </c>
      <c r="B76" s="361" t="str">
        <f>'HPBr Checklist'!B74</f>
        <v>MR3.6</v>
      </c>
      <c r="C76" s="362" t="str">
        <f>'HPBr Checklist'!D74</f>
        <v>Sustainable Materials: Material reuse</v>
      </c>
      <c r="D76" s="363" t="str">
        <f>'HPBr Checklist'!E74</f>
        <v>Priority 2</v>
      </c>
      <c r="E76" s="370" t="str">
        <f>IF(A76=0,"N/A",'HPBr Checklist'!W74)</f>
        <v>N/A</v>
      </c>
    </row>
    <row r="77" spans="1:243" s="3" customFormat="1" ht="27.95" customHeight="1" x14ac:dyDescent="0.2">
      <c r="A77" s="360">
        <f>IF('HPBr Checklist'!$D$7="Programming",'HPBr Checklist'!$F75,IF('HPBr Checklist'!$D$7="Schematic Design",'HPBr Checklist'!$I75,IF('HPBr Checklist'!$D$7="Detailed Design",'HPBr Checklist'!$L75,IF('HPBr Checklist'!$D$7="Construction Documentation",'HPBr Checklist'!$O75,IF('HPBr Checklist'!$D$7="Closeout",'HPBr Checklist'!$R75,0)))))</f>
        <v>0</v>
      </c>
      <c r="B77" s="361" t="str">
        <f>'HPBr Checklist'!B75</f>
        <v>MR3.7</v>
      </c>
      <c r="C77" s="362" t="str">
        <f>'HPBr Checklist'!D75</f>
        <v>Sustainable Materials: Rapidly renewables</v>
      </c>
      <c r="D77" s="363" t="str">
        <f>'HPBr Checklist'!E75</f>
        <v>Priority 2</v>
      </c>
      <c r="E77" s="370" t="str">
        <f>IF(A77=0,"N/A",'HPBr Checklist'!W75)</f>
        <v>N/A</v>
      </c>
    </row>
    <row r="78" spans="1:243" ht="39.950000000000003" customHeight="1" x14ac:dyDescent="0.2">
      <c r="A78" s="381">
        <f>SUM(A80:A98)</f>
        <v>0</v>
      </c>
      <c r="B78" s="382"/>
      <c r="C78" s="383" t="s">
        <v>136</v>
      </c>
      <c r="D78" s="384"/>
      <c r="E78" s="385"/>
    </row>
    <row r="79" spans="1:243" ht="60" customHeight="1" x14ac:dyDescent="0.2">
      <c r="A79" s="355" t="s">
        <v>141</v>
      </c>
      <c r="B79" s="356" t="s">
        <v>142</v>
      </c>
      <c r="C79" s="357" t="s">
        <v>3</v>
      </c>
      <c r="D79" s="357" t="s">
        <v>120</v>
      </c>
      <c r="E79" s="359" t="s">
        <v>131</v>
      </c>
      <c r="F79" s="58"/>
      <c r="G79" s="6"/>
      <c r="H79" s="7"/>
      <c r="I79" s="8"/>
      <c r="J79" s="6"/>
      <c r="K79" s="6"/>
      <c r="L79" s="9"/>
      <c r="M79" s="10"/>
      <c r="N79" s="11"/>
      <c r="O79" s="12"/>
      <c r="P79" s="11"/>
      <c r="Q79" s="13"/>
      <c r="R79" s="14"/>
      <c r="S79" s="11"/>
      <c r="T79" s="12"/>
      <c r="U79" s="11"/>
      <c r="V79" s="5"/>
      <c r="W79" s="6"/>
      <c r="X79" s="7"/>
      <c r="Y79" s="8"/>
      <c r="Z79" s="6"/>
      <c r="AA79" s="6"/>
      <c r="AB79" s="9"/>
      <c r="AC79" s="10"/>
      <c r="AD79" s="11"/>
      <c r="AE79" s="12"/>
      <c r="AF79" s="11"/>
      <c r="AG79" s="13"/>
      <c r="AH79" s="14"/>
      <c r="AI79" s="11"/>
      <c r="AJ79" s="12"/>
      <c r="AK79" s="11"/>
      <c r="AL79" s="5"/>
      <c r="AM79" s="6"/>
      <c r="AN79" s="7"/>
      <c r="AO79" s="8"/>
      <c r="AP79" s="6"/>
      <c r="AQ79" s="6"/>
      <c r="AR79" s="9"/>
      <c r="AS79" s="10"/>
      <c r="AT79" s="11"/>
      <c r="AU79" s="12"/>
      <c r="AV79" s="11"/>
      <c r="AW79" s="13"/>
      <c r="AX79" s="14"/>
      <c r="AY79" s="11"/>
      <c r="AZ79" s="12"/>
      <c r="BA79" s="11"/>
      <c r="BB79" s="5"/>
      <c r="BC79" s="6"/>
      <c r="BD79" s="7"/>
      <c r="BE79" s="8"/>
      <c r="BF79" s="6"/>
      <c r="BG79" s="6"/>
      <c r="BH79" s="9"/>
      <c r="BI79" s="10"/>
      <c r="BJ79" s="11"/>
      <c r="BK79" s="12"/>
      <c r="BL79" s="11"/>
      <c r="BM79" s="13"/>
      <c r="BN79" s="14"/>
      <c r="BO79" s="11"/>
      <c r="BP79" s="12"/>
      <c r="BQ79" s="11"/>
      <c r="BR79" s="5"/>
      <c r="BS79" s="6"/>
      <c r="BT79" s="7"/>
      <c r="BU79" s="8"/>
      <c r="BV79" s="6"/>
      <c r="BW79" s="6"/>
      <c r="BX79" s="9"/>
      <c r="BY79" s="10"/>
      <c r="BZ79" s="11"/>
      <c r="CA79" s="12"/>
      <c r="CB79" s="11"/>
      <c r="CC79" s="13"/>
      <c r="CD79" s="14"/>
      <c r="CE79" s="11"/>
      <c r="CF79" s="12"/>
      <c r="CG79" s="11"/>
      <c r="CH79" s="5"/>
      <c r="CI79" s="6"/>
      <c r="CJ79" s="7"/>
      <c r="CK79" s="8"/>
      <c r="CL79" s="6"/>
      <c r="CM79" s="6"/>
      <c r="CN79" s="9"/>
      <c r="CO79" s="10"/>
      <c r="CP79" s="11"/>
      <c r="CQ79" s="12"/>
      <c r="CR79" s="11"/>
      <c r="CS79" s="13"/>
      <c r="CT79" s="14"/>
      <c r="CU79" s="11"/>
      <c r="CV79" s="12"/>
      <c r="CW79" s="11"/>
      <c r="CX79" s="5"/>
      <c r="CY79" s="6"/>
      <c r="CZ79" s="7"/>
      <c r="DA79" s="8"/>
      <c r="DB79" s="6"/>
      <c r="DC79" s="6"/>
      <c r="DD79" s="9"/>
      <c r="DE79" s="10"/>
      <c r="DF79" s="11"/>
      <c r="DG79" s="12"/>
      <c r="DH79" s="11"/>
      <c r="DI79" s="13"/>
      <c r="DJ79" s="14"/>
      <c r="DK79" s="11"/>
      <c r="DL79" s="12"/>
      <c r="DM79" s="11"/>
      <c r="DN79" s="5"/>
      <c r="DO79" s="6"/>
      <c r="DP79" s="7"/>
      <c r="DQ79" s="8"/>
      <c r="DR79" s="6"/>
      <c r="DS79" s="6"/>
      <c r="DT79" s="9"/>
      <c r="DU79" s="10"/>
      <c r="DV79" s="11"/>
      <c r="DW79" s="12"/>
      <c r="DX79" s="11"/>
      <c r="DY79" s="13"/>
      <c r="DZ79" s="14"/>
      <c r="EA79" s="11"/>
      <c r="EB79" s="12"/>
      <c r="EC79" s="11"/>
      <c r="ED79" s="5"/>
      <c r="EE79" s="6"/>
      <c r="EF79" s="7"/>
      <c r="EG79" s="8"/>
      <c r="EH79" s="6"/>
      <c r="EI79" s="6"/>
      <c r="EJ79" s="9"/>
      <c r="EK79" s="10"/>
      <c r="EL79" s="11"/>
      <c r="EM79" s="12"/>
      <c r="EN79" s="11"/>
      <c r="EO79" s="13"/>
      <c r="EP79" s="14"/>
      <c r="EQ79" s="11"/>
      <c r="ER79" s="12"/>
      <c r="ES79" s="11"/>
      <c r="ET79" s="5"/>
      <c r="EU79" s="6"/>
      <c r="EV79" s="7"/>
      <c r="EW79" s="8"/>
      <c r="EX79" s="6"/>
      <c r="EY79" s="6"/>
      <c r="EZ79" s="9"/>
      <c r="FA79" s="10"/>
      <c r="FB79" s="11"/>
      <c r="FC79" s="12"/>
      <c r="FD79" s="11"/>
      <c r="FE79" s="13"/>
      <c r="FF79" s="14"/>
      <c r="FG79" s="11"/>
      <c r="FH79" s="12"/>
      <c r="FI79" s="11"/>
      <c r="FJ79" s="5"/>
      <c r="FK79" s="6"/>
      <c r="FL79" s="7"/>
      <c r="FM79" s="8"/>
      <c r="FN79" s="6"/>
      <c r="FO79" s="6"/>
      <c r="FP79" s="9"/>
      <c r="FQ79" s="10"/>
      <c r="FR79" s="11"/>
      <c r="FS79" s="12"/>
      <c r="FT79" s="11"/>
      <c r="FU79" s="13"/>
      <c r="FV79" s="14"/>
      <c r="FW79" s="11"/>
      <c r="FX79" s="12"/>
      <c r="FY79" s="11"/>
      <c r="FZ79" s="5"/>
      <c r="GA79" s="6"/>
      <c r="GB79" s="7"/>
      <c r="GC79" s="8"/>
      <c r="GD79" s="6"/>
      <c r="GE79" s="6"/>
      <c r="GF79" s="9"/>
      <c r="GG79" s="10"/>
      <c r="GH79" s="11"/>
      <c r="GI79" s="12"/>
      <c r="GJ79" s="11"/>
      <c r="GK79" s="13"/>
      <c r="GL79" s="14"/>
      <c r="GM79" s="11"/>
      <c r="GN79" s="12"/>
      <c r="GO79" s="11"/>
      <c r="GP79" s="5"/>
      <c r="GQ79" s="6"/>
      <c r="GR79" s="7"/>
      <c r="GS79" s="8"/>
      <c r="GT79" s="6"/>
      <c r="GU79" s="6"/>
      <c r="GV79" s="9"/>
      <c r="GW79" s="10"/>
      <c r="GX79" s="11"/>
      <c r="GY79" s="12"/>
      <c r="GZ79" s="11"/>
      <c r="HA79" s="13"/>
      <c r="HB79" s="14"/>
      <c r="HC79" s="11"/>
      <c r="HD79" s="12"/>
      <c r="HE79" s="11"/>
      <c r="HF79" s="5"/>
      <c r="HG79" s="6"/>
      <c r="HH79" s="7"/>
      <c r="HI79" s="8"/>
      <c r="HJ79" s="6"/>
      <c r="HK79" s="6"/>
      <c r="HL79" s="9"/>
      <c r="HM79" s="10"/>
      <c r="HN79" s="11"/>
      <c r="HO79" s="12"/>
      <c r="HP79" s="11"/>
      <c r="HQ79" s="13"/>
      <c r="HR79" s="14"/>
      <c r="HS79" s="11"/>
      <c r="HT79" s="12"/>
      <c r="HU79" s="11"/>
      <c r="HV79" s="5"/>
      <c r="HW79" s="6"/>
      <c r="HX79" s="7"/>
      <c r="HY79" s="8"/>
      <c r="HZ79" s="6"/>
      <c r="IA79" s="6"/>
      <c r="IB79" s="9"/>
      <c r="IC79" s="10"/>
      <c r="ID79" s="11"/>
      <c r="IE79" s="12"/>
      <c r="IF79" s="11"/>
      <c r="IG79" s="13"/>
      <c r="IH79" s="14"/>
      <c r="II79" s="11"/>
    </row>
    <row r="80" spans="1:243" s="3" customFormat="1" ht="27.95" customHeight="1" x14ac:dyDescent="0.2">
      <c r="A80" s="360">
        <f>IF('HPBr Checklist'!$D$7="Programming",'HPBr Checklist'!$F78,IF('HPBr Checklist'!$D$7="Schematic Design",'HPBr Checklist'!$I78,IF('HPBr Checklist'!$D$7="Detailed Design",'HPBr Checklist'!$L78,IF('HPBr Checklist'!$D$7="Construction Documentation",'HPBr Checklist'!$O78,IF('HPBr Checklist'!$D$7="Closeout",'HPBr Checklist'!$R78,0)))))</f>
        <v>0</v>
      </c>
      <c r="B80" s="361" t="str">
        <f>'HPBr Checklist'!B78</f>
        <v>EQ1.1</v>
      </c>
      <c r="C80" s="362" t="str">
        <f>'HPBr Checklist'!D78</f>
        <v>Tobacco Smoke Control</v>
      </c>
      <c r="D80" s="363" t="str">
        <f>'HPBr Checklist'!E78</f>
        <v>Required</v>
      </c>
      <c r="E80" s="370" t="str">
        <f>IF(A80=0,"N/A",'HPBr Checklist'!W78)</f>
        <v>N/A</v>
      </c>
    </row>
    <row r="81" spans="1:5" s="3" customFormat="1" ht="27.95" customHeight="1" x14ac:dyDescent="0.2">
      <c r="A81" s="360">
        <f>IF('HPBr Checklist'!$D$7="Programming",'HPBr Checklist'!$F79,IF('HPBr Checklist'!$D$7="Schematic Design",'HPBr Checklist'!$I79,IF('HPBr Checklist'!$D$7="Detailed Design",'HPBr Checklist'!$L79,IF('HPBr Checklist'!$D$7="Construction Documentation",'HPBr Checklist'!$O79,IF('HPBr Checklist'!$D$7="Closeout",'HPBr Checklist'!$R79,0)))))</f>
        <v>0</v>
      </c>
      <c r="B81" s="361" t="str">
        <f>'HPBr Checklist'!B79</f>
        <v>EQ2.1</v>
      </c>
      <c r="C81" s="362" t="str">
        <f>'HPBr Checklist'!D79</f>
        <v>Minimum Ventilation: Design to meet ASHRAE 62.1-2007 or 2012 IMC</v>
      </c>
      <c r="D81" s="363" t="str">
        <f>'HPBr Checklist'!E79</f>
        <v>Required</v>
      </c>
      <c r="E81" s="370" t="str">
        <f>IF(A81=0,"N/A",'HPBr Checklist'!W79)</f>
        <v>N/A</v>
      </c>
    </row>
    <row r="82" spans="1:5" s="3" customFormat="1" ht="27.95" customHeight="1" x14ac:dyDescent="0.2">
      <c r="A82" s="360">
        <f>IF('HPBr Checklist'!$D$7="Programming",'HPBr Checklist'!$F80,IF('HPBr Checklist'!$D$7="Schematic Design",'HPBr Checklist'!$I80,IF('HPBr Checklist'!$D$7="Detailed Design",'HPBr Checklist'!$L80,IF('HPBr Checklist'!$D$7="Construction Documentation",'HPBr Checklist'!$O80,IF('HPBr Checklist'!$D$7="Closeout",'HPBr Checklist'!$R80,0)))))</f>
        <v>0</v>
      </c>
      <c r="B82" s="361" t="str">
        <f>'HPBr Checklist'!B80</f>
        <v>EQ3.1</v>
      </c>
      <c r="C82" s="362" t="str">
        <f>'HPBr Checklist'!D80</f>
        <v>Outdoor Air Delivery Monitoring: Provide a direct outdoor airflow measurement device</v>
      </c>
      <c r="D82" s="363" t="str">
        <f>'HPBr Checklist'!E80</f>
        <v>Priority 2</v>
      </c>
      <c r="E82" s="370" t="str">
        <f>IF(A82=0,"N/A",'HPBr Checklist'!W80)</f>
        <v>N/A</v>
      </c>
    </row>
    <row r="83" spans="1:5" s="3" customFormat="1" ht="27.95" customHeight="1" x14ac:dyDescent="0.2">
      <c r="A83" s="360">
        <f>IF('HPBr Checklist'!$D$7="Programming",'HPBr Checklist'!$F81,IF('HPBr Checklist'!$D$7="Schematic Design",'HPBr Checklist'!$I81,IF('HPBr Checklist'!$D$7="Detailed Design",'HPBr Checklist'!$L81,IF('HPBr Checklist'!$D$7="Construction Documentation",'HPBr Checklist'!$O81,IF('HPBr Checklist'!$D$7="Closeout",'HPBr Checklist'!$R81,0)))))</f>
        <v>0</v>
      </c>
      <c r="B83" s="361" t="str">
        <f>'HPBr Checklist'!B81</f>
        <v>EQ4.1</v>
      </c>
      <c r="C83" s="362" t="str">
        <f>'HPBr Checklist'!D81</f>
        <v>CO2  Monitoring: Provide CO2 monitors in all high occupancy areas</v>
      </c>
      <c r="D83" s="363" t="str">
        <f>'HPBr Checklist'!E81</f>
        <v>Priority 2</v>
      </c>
      <c r="E83" s="370" t="str">
        <f>IF(A83=0,"N/A",'HPBr Checklist'!W81)</f>
        <v>N/A</v>
      </c>
    </row>
    <row r="84" spans="1:5" s="3" customFormat="1" ht="27.95" customHeight="1" x14ac:dyDescent="0.2">
      <c r="A84" s="360">
        <f>IF('HPBr Checklist'!$D$7="Programming",'HPBr Checklist'!$F82,IF('HPBr Checklist'!$D$7="Schematic Design",'HPBr Checklist'!$I82,IF('HPBr Checklist'!$D$7="Detailed Design",'HPBr Checklist'!$L82,IF('HPBr Checklist'!$D$7="Construction Documentation",'HPBr Checklist'!$O82,IF('HPBr Checklist'!$D$7="Closeout",'HPBr Checklist'!$R82,0)))))</f>
        <v>0</v>
      </c>
      <c r="B84" s="361" t="str">
        <f>'HPBr Checklist'!B82</f>
        <v>EQ5.1</v>
      </c>
      <c r="C84" s="362" t="str">
        <f>'HPBr Checklist'!D82</f>
        <v>Air Quality Management: During construction</v>
      </c>
      <c r="D84" s="363" t="str">
        <f>'HPBr Checklist'!E82</f>
        <v>Priority 1</v>
      </c>
      <c r="E84" s="370" t="str">
        <f>IF(A84=0,"N/A",'HPBr Checklist'!W82)</f>
        <v>N/A</v>
      </c>
    </row>
    <row r="85" spans="1:5" s="3" customFormat="1" ht="27.95" customHeight="1" x14ac:dyDescent="0.2">
      <c r="A85" s="360">
        <f>IF('HPBr Checklist'!$D$7="Programming",'HPBr Checklist'!$F83,IF('HPBr Checklist'!$D$7="Schematic Design",'HPBr Checklist'!$I83,IF('HPBr Checklist'!$D$7="Detailed Design",'HPBr Checklist'!$L83,IF('HPBr Checklist'!$D$7="Construction Documentation",'HPBr Checklist'!$O83,IF('HPBr Checklist'!$D$7="Closeout",'HPBr Checklist'!$R83,0)))))</f>
        <v>0</v>
      </c>
      <c r="B85" s="361" t="str">
        <f>'HPBr Checklist'!B83</f>
        <v>EQ5.2</v>
      </c>
      <c r="C85" s="362" t="str">
        <f>'HPBr Checklist'!D83</f>
        <v>Air Quality Management: Before occupancy</v>
      </c>
      <c r="D85" s="363" t="str">
        <f>'HPBr Checklist'!E83</f>
        <v>Priority 2</v>
      </c>
      <c r="E85" s="370" t="str">
        <f>IF(A85=0,"N/A",'HPBr Checklist'!W83)</f>
        <v>N/A</v>
      </c>
    </row>
    <row r="86" spans="1:5" s="3" customFormat="1" ht="27.95" customHeight="1" x14ac:dyDescent="0.2">
      <c r="A86" s="360">
        <f>IF('HPBr Checklist'!$D$7="Programming",'HPBr Checklist'!$F84,IF('HPBr Checklist'!$D$7="Schematic Design",'HPBr Checklist'!$I84,IF('HPBr Checklist'!$D$7="Detailed Design",'HPBr Checklist'!$L84,IF('HPBr Checklist'!$D$7="Construction Documentation",'HPBr Checklist'!$O84,IF('HPBr Checklist'!$D$7="Closeout",'HPBr Checklist'!$R84,0)))))</f>
        <v>0</v>
      </c>
      <c r="B86" s="361" t="str">
        <f>'HPBr Checklist'!B84</f>
        <v>EQ6.1</v>
      </c>
      <c r="C86" s="362" t="str">
        <f>'HPBr Checklist'!D84</f>
        <v xml:space="preserve"> Material VOC Limits: Adhesives and sealants</v>
      </c>
      <c r="D86" s="363" t="str">
        <f>'HPBr Checklist'!E84</f>
        <v>Required</v>
      </c>
      <c r="E86" s="370" t="str">
        <f>IF(A86=0,"N/A",'HPBr Checklist'!W84)</f>
        <v>N/A</v>
      </c>
    </row>
    <row r="87" spans="1:5" s="3" customFormat="1" ht="27.95" customHeight="1" x14ac:dyDescent="0.2">
      <c r="A87" s="360">
        <f>IF('HPBr Checklist'!$D$7="Programming",'HPBr Checklist'!$F85,IF('HPBr Checklist'!$D$7="Schematic Design",'HPBr Checklist'!$I85,IF('HPBr Checklist'!$D$7="Detailed Design",'HPBr Checklist'!$L85,IF('HPBr Checklist'!$D$7="Construction Documentation",'HPBr Checklist'!$O85,IF('HPBr Checklist'!$D$7="Closeout",'HPBr Checklist'!$R85,0)))))</f>
        <v>0</v>
      </c>
      <c r="B87" s="361" t="str">
        <f>'HPBr Checklist'!B85</f>
        <v>EQ6.2</v>
      </c>
      <c r="C87" s="362" t="str">
        <f>'HPBr Checklist'!D85</f>
        <v xml:space="preserve"> Material VOC Limits: Paints</v>
      </c>
      <c r="D87" s="363" t="str">
        <f>'HPBr Checklist'!E85</f>
        <v>Required</v>
      </c>
      <c r="E87" s="370" t="str">
        <f>IF(A87=0,"N/A",'HPBr Checklist'!W85)</f>
        <v>N/A</v>
      </c>
    </row>
    <row r="88" spans="1:5" s="3" customFormat="1" ht="27.95" customHeight="1" x14ac:dyDescent="0.2">
      <c r="A88" s="360">
        <f>IF('HPBr Checklist'!$D$7="Programming",'HPBr Checklist'!$F86,IF('HPBr Checklist'!$D$7="Schematic Design",'HPBr Checklist'!$I86,IF('HPBr Checklist'!$D$7="Detailed Design",'HPBr Checklist'!$L86,IF('HPBr Checklist'!$D$7="Construction Documentation",'HPBr Checklist'!$O86,IF('HPBr Checklist'!$D$7="Closeout",'HPBr Checklist'!$R86,0)))))</f>
        <v>0</v>
      </c>
      <c r="B88" s="361" t="str">
        <f>'HPBr Checklist'!B86</f>
        <v>EQ6.3</v>
      </c>
      <c r="C88" s="362" t="str">
        <f>'HPBr Checklist'!D86</f>
        <v xml:space="preserve"> Material VOC Limits: Coatings and anti-corrosive paints</v>
      </c>
      <c r="D88" s="363" t="str">
        <f>'HPBr Checklist'!E86</f>
        <v>Required</v>
      </c>
      <c r="E88" s="370" t="str">
        <f>IF(A88=0,"N/A",'HPBr Checklist'!W86)</f>
        <v>N/A</v>
      </c>
    </row>
    <row r="89" spans="1:5" s="3" customFormat="1" ht="27.95" customHeight="1" x14ac:dyDescent="0.2">
      <c r="A89" s="360">
        <f>IF('HPBr Checklist'!$D$7="Programming",'HPBr Checklist'!$F87,IF('HPBr Checklist'!$D$7="Schematic Design",'HPBr Checklist'!$I87,IF('HPBr Checklist'!$D$7="Detailed Design",'HPBr Checklist'!$L87,IF('HPBr Checklist'!$D$7="Construction Documentation",'HPBr Checklist'!$O87,IF('HPBr Checklist'!$D$7="Closeout",'HPBr Checklist'!$R87,0)))))</f>
        <v>0</v>
      </c>
      <c r="B89" s="361" t="str">
        <f>'HPBr Checklist'!B87</f>
        <v>EQ6.4</v>
      </c>
      <c r="C89" s="362" t="str">
        <f>'HPBr Checklist'!D87</f>
        <v xml:space="preserve"> Material VOC Limits: Flooring systems</v>
      </c>
      <c r="D89" s="363" t="str">
        <f>'HPBr Checklist'!E87</f>
        <v>Required</v>
      </c>
      <c r="E89" s="370" t="str">
        <f>IF(A89=0,"N/A",'HPBr Checklist'!W87)</f>
        <v>N/A</v>
      </c>
    </row>
    <row r="90" spans="1:5" s="3" customFormat="1" ht="27.95" customHeight="1" x14ac:dyDescent="0.2">
      <c r="A90" s="360">
        <f>IF('HPBr Checklist'!$D$7="Programming",'HPBr Checklist'!$F88,IF('HPBr Checklist'!$D$7="Schematic Design",'HPBr Checklist'!$I88,IF('HPBr Checklist'!$D$7="Detailed Design",'HPBr Checklist'!$L88,IF('HPBr Checklist'!$D$7="Construction Documentation",'HPBr Checklist'!$O88,IF('HPBr Checklist'!$D$7="Closeout",'HPBr Checklist'!$R88,0)))))</f>
        <v>0</v>
      </c>
      <c r="B90" s="361" t="str">
        <f>'HPBr Checklist'!B88</f>
        <v>EQ6.5</v>
      </c>
      <c r="C90" s="362" t="str">
        <f>'HPBr Checklist'!D88</f>
        <v xml:space="preserve"> Material VOC Limits: Composite wood and agrifiber</v>
      </c>
      <c r="D90" s="363" t="str">
        <f>'HPBr Checklist'!E88</f>
        <v>Required</v>
      </c>
      <c r="E90" s="370" t="str">
        <f>IF(A90=0,"N/A",'HPBr Checklist'!W88)</f>
        <v>N/A</v>
      </c>
    </row>
    <row r="91" spans="1:5" s="3" customFormat="1" ht="27.95" customHeight="1" x14ac:dyDescent="0.2">
      <c r="A91" s="360">
        <f>IF('HPBr Checklist'!$D$7="Programming",'HPBr Checklist'!$F89,IF('HPBr Checklist'!$D$7="Schematic Design",'HPBr Checklist'!$I89,IF('HPBr Checklist'!$D$7="Detailed Design",'HPBr Checklist'!$L89,IF('HPBr Checklist'!$D$7="Construction Documentation",'HPBr Checklist'!$O89,IF('HPBr Checklist'!$D$7="Closeout",'HPBr Checklist'!$R89,0)))))</f>
        <v>0</v>
      </c>
      <c r="B91" s="361" t="str">
        <f>'HPBr Checklist'!B89</f>
        <v>EQ7.1</v>
      </c>
      <c r="C91" s="362" t="str">
        <f>'HPBr Checklist'!D89</f>
        <v xml:space="preserve"> Pollutant Control: Entryway systems</v>
      </c>
      <c r="D91" s="363" t="str">
        <f>'HPBr Checklist'!E89</f>
        <v>Priority 1</v>
      </c>
      <c r="E91" s="370" t="str">
        <f>IF(A91=0,"N/A",'HPBr Checklist'!W89)</f>
        <v>N/A</v>
      </c>
    </row>
    <row r="92" spans="1:5" s="3" customFormat="1" ht="27.95" customHeight="1" x14ac:dyDescent="0.2">
      <c r="A92" s="360">
        <f>IF('HPBr Checklist'!$D$7="Programming",'HPBr Checklist'!$F90,IF('HPBr Checklist'!$D$7="Schematic Design",'HPBr Checklist'!$I90,IF('HPBr Checklist'!$D$7="Detailed Design",'HPBr Checklist'!$L90,IF('HPBr Checklist'!$D$7="Construction Documentation",'HPBr Checklist'!$O90,IF('HPBr Checklist'!$D$7="Closeout",'HPBr Checklist'!$R90,0)))))</f>
        <v>0</v>
      </c>
      <c r="B92" s="361" t="str">
        <f>'HPBr Checklist'!B90</f>
        <v>EQ7.2</v>
      </c>
      <c r="C92" s="362" t="str">
        <f>'HPBr Checklist'!D90</f>
        <v xml:space="preserve"> Pollutant Control: Hazardous material storage</v>
      </c>
      <c r="D92" s="363" t="str">
        <f>'HPBr Checklist'!E90</f>
        <v>Required</v>
      </c>
      <c r="E92" s="370" t="str">
        <f>IF(A92=0,"N/A",'HPBr Checklist'!W90)</f>
        <v>N/A</v>
      </c>
    </row>
    <row r="93" spans="1:5" s="3" customFormat="1" ht="27.95" customHeight="1" x14ac:dyDescent="0.2">
      <c r="A93" s="360">
        <f>IF('HPBr Checklist'!$D$7="Programming",'HPBr Checklist'!$F91,IF('HPBr Checklist'!$D$7="Schematic Design",'HPBr Checklist'!$I91,IF('HPBr Checklist'!$D$7="Detailed Design",'HPBr Checklist'!$L91,IF('HPBr Checklist'!$D$7="Construction Documentation",'HPBr Checklist'!$O91,IF('HPBr Checklist'!$D$7="Closeout",'HPBr Checklist'!$R91,0)))))</f>
        <v>0</v>
      </c>
      <c r="B93" s="361" t="str">
        <f>'HPBr Checklist'!B91</f>
        <v>EQ7.3</v>
      </c>
      <c r="C93" s="362" t="str">
        <f>'HPBr Checklist'!D91</f>
        <v xml:space="preserve"> Pollutant Control: Filtration media</v>
      </c>
      <c r="D93" s="363" t="str">
        <f>'HPBr Checklist'!E91</f>
        <v>Priority 1</v>
      </c>
      <c r="E93" s="370" t="str">
        <f>IF(A93=0,"N/A",'HPBr Checklist'!W91)</f>
        <v>N/A</v>
      </c>
    </row>
    <row r="94" spans="1:5" s="3" customFormat="1" ht="27.95" customHeight="1" x14ac:dyDescent="0.2">
      <c r="A94" s="360">
        <f>IF('HPBr Checklist'!$D$7="Programming",'HPBr Checklist'!$F92,IF('HPBr Checklist'!$D$7="Schematic Design",'HPBr Checklist'!$I92,IF('HPBr Checklist'!$D$7="Detailed Design",'HPBr Checklist'!$L92,IF('HPBr Checklist'!$D$7="Construction Documentation",'HPBr Checklist'!$O92,IF('HPBr Checklist'!$D$7="Closeout",'HPBr Checklist'!$R92,0)))))</f>
        <v>0</v>
      </c>
      <c r="B94" s="361" t="str">
        <f>'HPBr Checklist'!B92</f>
        <v>EQ8.1</v>
      </c>
      <c r="C94" s="362" t="str">
        <f>'HPBr Checklist'!D92</f>
        <v xml:space="preserve">Thermal Comfort: Design to meet ASHRAE Standard 55-2004 </v>
      </c>
      <c r="D94" s="363" t="str">
        <f>'HPBr Checklist'!E92</f>
        <v>Required</v>
      </c>
      <c r="E94" s="370" t="str">
        <f>IF(A94=0,"N/A",'HPBr Checklist'!W92)</f>
        <v>N/A</v>
      </c>
    </row>
    <row r="95" spans="1:5" s="3" customFormat="1" ht="27.95" customHeight="1" x14ac:dyDescent="0.2">
      <c r="A95" s="360">
        <f>IF('HPBr Checklist'!$D$7="Programming",'HPBr Checklist'!$F93,IF('HPBr Checklist'!$D$7="Schematic Design",'HPBr Checklist'!$I93,IF('HPBr Checklist'!$D$7="Detailed Design",'HPBr Checklist'!$L93,IF('HPBr Checklist'!$D$7="Construction Documentation",'HPBr Checklist'!$O93,IF('HPBr Checklist'!$D$7="Closeout",'HPBr Checklist'!$R93,0)))))</f>
        <v>0</v>
      </c>
      <c r="B95" s="361" t="str">
        <f>'HPBr Checklist'!B93</f>
        <v>EQ9.1</v>
      </c>
      <c r="C95" s="362" t="str">
        <f>'HPBr Checklist'!D93</f>
        <v>Individual Occupant System Controls: Lighting controls</v>
      </c>
      <c r="D95" s="363" t="str">
        <f>'HPBr Checklist'!E93</f>
        <v>Priority 1</v>
      </c>
      <c r="E95" s="370" t="str">
        <f>IF(A95=0,"N/A",'HPBr Checklist'!W93)</f>
        <v>N/A</v>
      </c>
    </row>
    <row r="96" spans="1:5" s="3" customFormat="1" ht="27.95" customHeight="1" x14ac:dyDescent="0.2">
      <c r="A96" s="360">
        <f>IF('HPBr Checklist'!$D$7="Programming",'HPBr Checklist'!$F94,IF('HPBr Checklist'!$D$7="Schematic Design",'HPBr Checklist'!$I94,IF('HPBr Checklist'!$D$7="Detailed Design",'HPBr Checklist'!$L94,IF('HPBr Checklist'!$D$7="Construction Documentation",'HPBr Checklist'!$O94,IF('HPBr Checklist'!$D$7="Closeout",'HPBr Checklist'!$R94,0)))))</f>
        <v>0</v>
      </c>
      <c r="B96" s="361" t="str">
        <f>'HPBr Checklist'!B94</f>
        <v>EQ9.2</v>
      </c>
      <c r="C96" s="362" t="str">
        <f>'HPBr Checklist'!D94</f>
        <v>Individual Occupant System Controls: Thermal comfort</v>
      </c>
      <c r="D96" s="363" t="str">
        <f>'HPBr Checklist'!E94</f>
        <v>Priority 2</v>
      </c>
      <c r="E96" s="370" t="str">
        <f>IF(A96=0,"N/A",'HPBr Checklist'!W94)</f>
        <v>N/A</v>
      </c>
    </row>
    <row r="97" spans="1:243" s="3" customFormat="1" ht="27.95" customHeight="1" x14ac:dyDescent="0.2">
      <c r="A97" s="360">
        <f>IF('HPBr Checklist'!$D$7="Programming",'HPBr Checklist'!$F95,IF('HPBr Checklist'!$D$7="Schematic Design",'HPBr Checklist'!$I95,IF('HPBr Checklist'!$D$7="Detailed Design",'HPBr Checklist'!$L95,IF('HPBr Checklist'!$D$7="Construction Documentation",'HPBr Checklist'!$O95,IF('HPBr Checklist'!$D$7="Closeout",'HPBr Checklist'!$R95,0)))))</f>
        <v>0</v>
      </c>
      <c r="B97" s="361" t="str">
        <f>'HPBr Checklist'!B95</f>
        <v>EQ10.1</v>
      </c>
      <c r="C97" s="362" t="str">
        <f>'HPBr Checklist'!D95</f>
        <v>Daylight to Occupied spaces</v>
      </c>
      <c r="D97" s="363" t="str">
        <f>'HPBr Checklist'!E95</f>
        <v>Priority 1</v>
      </c>
      <c r="E97" s="370" t="str">
        <f>IF(A97=0,"N/A",'HPBr Checklist'!W95)</f>
        <v>N/A</v>
      </c>
    </row>
    <row r="98" spans="1:243" s="3" customFormat="1" ht="27.95" customHeight="1" x14ac:dyDescent="0.2">
      <c r="A98" s="360">
        <f>IF('HPBr Checklist'!$D$7="Programming",'HPBr Checklist'!$F96,IF('HPBr Checklist'!$D$7="Schematic Design",'HPBr Checklist'!$I96,IF('HPBr Checklist'!$D$7="Detailed Design",'HPBr Checklist'!$L96,IF('HPBr Checklist'!$D$7="Construction Documentation",'HPBr Checklist'!$O96,IF('HPBr Checklist'!$D$7="Closeout",'HPBr Checklist'!$R96,0)))))</f>
        <v>0</v>
      </c>
      <c r="B98" s="361" t="str">
        <f>'HPBr Checklist'!B96</f>
        <v>EQ11.1</v>
      </c>
      <c r="C98" s="362" t="str">
        <f>'HPBr Checklist'!D96</f>
        <v>Views from Occupied spaces</v>
      </c>
      <c r="D98" s="363" t="str">
        <f>'HPBr Checklist'!E96</f>
        <v>Priority 1</v>
      </c>
      <c r="E98" s="370" t="str">
        <f>IF(A98=0,"N/A",'HPBr Checklist'!W96)</f>
        <v>N/A</v>
      </c>
    </row>
    <row r="99" spans="1:243" ht="39.950000000000003" customHeight="1" x14ac:dyDescent="0.2">
      <c r="A99" s="386">
        <f>SUM(A101:A105)</f>
        <v>0</v>
      </c>
      <c r="B99" s="387"/>
      <c r="C99" s="388" t="s">
        <v>277</v>
      </c>
      <c r="D99" s="389"/>
      <c r="E99" s="390"/>
    </row>
    <row r="100" spans="1:243" s="2" customFormat="1" ht="60" customHeight="1" x14ac:dyDescent="0.2">
      <c r="A100" s="355" t="s">
        <v>141</v>
      </c>
      <c r="B100" s="356" t="s">
        <v>142</v>
      </c>
      <c r="C100" s="357" t="s">
        <v>3</v>
      </c>
      <c r="D100" s="357" t="s">
        <v>120</v>
      </c>
      <c r="E100" s="359" t="s">
        <v>131</v>
      </c>
      <c r="F100" s="58"/>
      <c r="G100" s="6"/>
      <c r="H100" s="7"/>
      <c r="I100" s="8"/>
      <c r="J100" s="6"/>
      <c r="K100" s="6"/>
      <c r="L100" s="9"/>
      <c r="M100" s="10"/>
      <c r="N100" s="11"/>
      <c r="O100" s="12"/>
      <c r="P100" s="11"/>
      <c r="Q100" s="13"/>
      <c r="R100" s="14"/>
      <c r="S100" s="11"/>
      <c r="T100" s="12"/>
      <c r="U100" s="11"/>
      <c r="V100" s="5"/>
      <c r="W100" s="6"/>
      <c r="X100" s="7"/>
      <c r="Y100" s="8"/>
      <c r="Z100" s="6"/>
      <c r="AA100" s="6"/>
      <c r="AB100" s="9"/>
      <c r="AC100" s="10"/>
      <c r="AD100" s="11"/>
      <c r="AE100" s="12"/>
      <c r="AF100" s="11"/>
      <c r="AG100" s="13"/>
      <c r="AH100" s="14"/>
      <c r="AI100" s="11"/>
      <c r="AJ100" s="12"/>
      <c r="AK100" s="11"/>
      <c r="AL100" s="5"/>
      <c r="AM100" s="6"/>
      <c r="AN100" s="7"/>
      <c r="AO100" s="8"/>
      <c r="AP100" s="6"/>
      <c r="AQ100" s="6"/>
      <c r="AR100" s="9"/>
      <c r="AS100" s="10"/>
      <c r="AT100" s="11"/>
      <c r="AU100" s="12"/>
      <c r="AV100" s="11"/>
      <c r="AW100" s="13"/>
      <c r="AX100" s="14"/>
      <c r="AY100" s="11"/>
      <c r="AZ100" s="12"/>
      <c r="BA100" s="11"/>
      <c r="BB100" s="5"/>
      <c r="BC100" s="6"/>
      <c r="BD100" s="7"/>
      <c r="BE100" s="8"/>
      <c r="BF100" s="6"/>
      <c r="BG100" s="6"/>
      <c r="BH100" s="9"/>
      <c r="BI100" s="10"/>
      <c r="BJ100" s="11"/>
      <c r="BK100" s="12"/>
      <c r="BL100" s="11"/>
      <c r="BM100" s="13"/>
      <c r="BN100" s="14"/>
      <c r="BO100" s="11"/>
      <c r="BP100" s="12"/>
      <c r="BQ100" s="11"/>
      <c r="BR100" s="5"/>
      <c r="BS100" s="6"/>
      <c r="BT100" s="7"/>
      <c r="BU100" s="8"/>
      <c r="BV100" s="6"/>
      <c r="BW100" s="6"/>
      <c r="BX100" s="9"/>
      <c r="BY100" s="10"/>
      <c r="BZ100" s="11"/>
      <c r="CA100" s="12"/>
      <c r="CB100" s="11"/>
      <c r="CC100" s="13"/>
      <c r="CD100" s="14"/>
      <c r="CE100" s="11"/>
      <c r="CF100" s="12"/>
      <c r="CG100" s="11"/>
      <c r="CH100" s="5"/>
      <c r="CI100" s="6"/>
      <c r="CJ100" s="7"/>
      <c r="CK100" s="8"/>
      <c r="CL100" s="6"/>
      <c r="CM100" s="6"/>
      <c r="CN100" s="9"/>
      <c r="CO100" s="10"/>
      <c r="CP100" s="11"/>
      <c r="CQ100" s="12"/>
      <c r="CR100" s="11"/>
      <c r="CS100" s="13"/>
      <c r="CT100" s="14"/>
      <c r="CU100" s="11"/>
      <c r="CV100" s="12"/>
      <c r="CW100" s="11"/>
      <c r="CX100" s="5"/>
      <c r="CY100" s="6"/>
      <c r="CZ100" s="7"/>
      <c r="DA100" s="8"/>
      <c r="DB100" s="6"/>
      <c r="DC100" s="6"/>
      <c r="DD100" s="9"/>
      <c r="DE100" s="10"/>
      <c r="DF100" s="11"/>
      <c r="DG100" s="12"/>
      <c r="DH100" s="11"/>
      <c r="DI100" s="13"/>
      <c r="DJ100" s="14"/>
      <c r="DK100" s="11"/>
      <c r="DL100" s="12"/>
      <c r="DM100" s="11"/>
      <c r="DN100" s="5"/>
      <c r="DO100" s="6"/>
      <c r="DP100" s="7"/>
      <c r="DQ100" s="8"/>
      <c r="DR100" s="6"/>
      <c r="DS100" s="6"/>
      <c r="DT100" s="9"/>
      <c r="DU100" s="10"/>
      <c r="DV100" s="11"/>
      <c r="DW100" s="12"/>
      <c r="DX100" s="11"/>
      <c r="DY100" s="13"/>
      <c r="DZ100" s="14"/>
      <c r="EA100" s="11"/>
      <c r="EB100" s="12"/>
      <c r="EC100" s="11"/>
      <c r="ED100" s="5"/>
      <c r="EE100" s="6"/>
      <c r="EF100" s="7"/>
      <c r="EG100" s="8"/>
      <c r="EH100" s="6"/>
      <c r="EI100" s="6"/>
      <c r="EJ100" s="9"/>
      <c r="EK100" s="10"/>
      <c r="EL100" s="11"/>
      <c r="EM100" s="12"/>
      <c r="EN100" s="11"/>
      <c r="EO100" s="13"/>
      <c r="EP100" s="14"/>
      <c r="EQ100" s="11"/>
      <c r="ER100" s="12"/>
      <c r="ES100" s="11"/>
      <c r="ET100" s="5"/>
      <c r="EU100" s="6"/>
      <c r="EV100" s="7"/>
      <c r="EW100" s="8"/>
      <c r="EX100" s="6"/>
      <c r="EY100" s="6"/>
      <c r="EZ100" s="9"/>
      <c r="FA100" s="10"/>
      <c r="FB100" s="11"/>
      <c r="FC100" s="12"/>
      <c r="FD100" s="11"/>
      <c r="FE100" s="13"/>
      <c r="FF100" s="14"/>
      <c r="FG100" s="11"/>
      <c r="FH100" s="12"/>
      <c r="FI100" s="11"/>
      <c r="FJ100" s="5"/>
      <c r="FK100" s="6"/>
      <c r="FL100" s="7"/>
      <c r="FM100" s="8"/>
      <c r="FN100" s="6"/>
      <c r="FO100" s="6"/>
      <c r="FP100" s="9"/>
      <c r="FQ100" s="10"/>
      <c r="FR100" s="11"/>
      <c r="FS100" s="12"/>
      <c r="FT100" s="11"/>
      <c r="FU100" s="13"/>
      <c r="FV100" s="14"/>
      <c r="FW100" s="11"/>
      <c r="FX100" s="12"/>
      <c r="FY100" s="11"/>
      <c r="FZ100" s="5"/>
      <c r="GA100" s="6"/>
      <c r="GB100" s="7"/>
      <c r="GC100" s="8"/>
      <c r="GD100" s="6"/>
      <c r="GE100" s="6"/>
      <c r="GF100" s="9"/>
      <c r="GG100" s="10"/>
      <c r="GH100" s="11"/>
      <c r="GI100" s="12"/>
      <c r="GJ100" s="11"/>
      <c r="GK100" s="13"/>
      <c r="GL100" s="14"/>
      <c r="GM100" s="11"/>
      <c r="GN100" s="12"/>
      <c r="GO100" s="11"/>
      <c r="GP100" s="5"/>
      <c r="GQ100" s="6"/>
      <c r="GR100" s="7"/>
      <c r="GS100" s="8"/>
      <c r="GT100" s="6"/>
      <c r="GU100" s="6"/>
      <c r="GV100" s="9"/>
      <c r="GW100" s="10"/>
      <c r="GX100" s="11"/>
      <c r="GY100" s="12"/>
      <c r="GZ100" s="11"/>
      <c r="HA100" s="13"/>
      <c r="HB100" s="14"/>
      <c r="HC100" s="11"/>
      <c r="HD100" s="12"/>
      <c r="HE100" s="11"/>
      <c r="HF100" s="5"/>
      <c r="HG100" s="6"/>
      <c r="HH100" s="7"/>
      <c r="HI100" s="8"/>
      <c r="HJ100" s="6"/>
      <c r="HK100" s="6"/>
      <c r="HL100" s="9"/>
      <c r="HM100" s="10"/>
      <c r="HN100" s="11"/>
      <c r="HO100" s="12"/>
      <c r="HP100" s="11"/>
      <c r="HQ100" s="13"/>
      <c r="HR100" s="14"/>
      <c r="HS100" s="11"/>
      <c r="HT100" s="12"/>
      <c r="HU100" s="11"/>
      <c r="HV100" s="5"/>
      <c r="HW100" s="6"/>
      <c r="HX100" s="7"/>
      <c r="HY100" s="8"/>
      <c r="HZ100" s="6"/>
      <c r="IA100" s="6"/>
      <c r="IB100" s="9"/>
      <c r="IC100" s="10"/>
      <c r="ID100" s="11"/>
      <c r="IE100" s="12"/>
      <c r="IF100" s="11"/>
      <c r="IG100" s="13"/>
      <c r="IH100" s="14"/>
      <c r="II100" s="11"/>
    </row>
    <row r="101" spans="1:243" s="3" customFormat="1" ht="27.95" customHeight="1" x14ac:dyDescent="0.2">
      <c r="A101" s="360">
        <f>IF('HPBr Checklist'!$D$7="Programming",'HPBr Checklist'!$F99,IF('HPBr Checklist'!$D$7="Schematic Design",'HPBr Checklist'!$I99,IF('HPBr Checklist'!$D$7="Detailed Design",'HPBr Checklist'!$L99,IF('HPBr Checklist'!$D$7="Construction Documentation",'HPBr Checklist'!$O99,IF('HPBr Checklist'!$D$7="Closeout",'HPBr Checklist'!$R99,0)))))</f>
        <v>0</v>
      </c>
      <c r="B101" s="361" t="str">
        <f>'HPBr Checklist'!B99</f>
        <v>ID1.1</v>
      </c>
      <c r="C101" s="362" t="str">
        <f>'HPBr Checklist'!D99</f>
        <v>Innovation in Design: Provide Specific Title</v>
      </c>
      <c r="D101" s="363" t="str">
        <f>'HPBr Checklist'!E99</f>
        <v>Priority 1</v>
      </c>
      <c r="E101" s="370" t="str">
        <f>IF(A101=0,"N/A",'HPBr Checklist'!W99)</f>
        <v>N/A</v>
      </c>
    </row>
    <row r="102" spans="1:243" s="3" customFormat="1" ht="27.95" customHeight="1" x14ac:dyDescent="0.2">
      <c r="A102" s="360">
        <f>IF('HPBr Checklist'!$D$7="Programming",'HPBr Checklist'!$F100,IF('HPBr Checklist'!$D$7="Schematic Design",'HPBr Checklist'!$I100,IF('HPBr Checklist'!$D$7="Detailed Design",'HPBr Checklist'!$L100,IF('HPBr Checklist'!$D$7="Construction Documentation",'HPBr Checklist'!$O100,IF('HPBr Checklist'!$D$7="Closeout",'HPBr Checklist'!$R100,0)))))</f>
        <v>0</v>
      </c>
      <c r="B102" s="361" t="str">
        <f>'HPBr Checklist'!B100</f>
        <v>ID1.2</v>
      </c>
      <c r="C102" s="362" t="str">
        <f>'HPBr Checklist'!D100</f>
        <v>Innovation in Design: Provide Specific Title</v>
      </c>
      <c r="D102" s="363" t="str">
        <f>'HPBr Checklist'!E100</f>
        <v>Priority 2</v>
      </c>
      <c r="E102" s="370" t="str">
        <f>IF(A102=0,"N/A",'HPBr Checklist'!W100)</f>
        <v>N/A</v>
      </c>
    </row>
    <row r="103" spans="1:243" s="3" customFormat="1" ht="27.95" customHeight="1" x14ac:dyDescent="0.2">
      <c r="A103" s="360">
        <f>IF('HPBr Checklist'!$D$7="Programming",'HPBr Checklist'!$F101,IF('HPBr Checklist'!$D$7="Schematic Design",'HPBr Checklist'!$I101,IF('HPBr Checklist'!$D$7="Detailed Design",'HPBr Checklist'!$L101,IF('HPBr Checklist'!$D$7="Construction Documentation",'HPBr Checklist'!$O101,IF('HPBr Checklist'!$D$7="Closeout",'HPBr Checklist'!$R101,0)))))</f>
        <v>0</v>
      </c>
      <c r="B103" s="361" t="str">
        <f>'HPBr Checklist'!B101</f>
        <v>ID1.3</v>
      </c>
      <c r="C103" s="362" t="str">
        <f>'HPBr Checklist'!D101</f>
        <v>Innovation in Design: Provide Specific Title</v>
      </c>
      <c r="D103" s="363" t="str">
        <f>'HPBr Checklist'!E101</f>
        <v>Priority 2</v>
      </c>
      <c r="E103" s="370" t="str">
        <f>IF(A103=0,"N/A",'HPBr Checklist'!W101)</f>
        <v>N/A</v>
      </c>
    </row>
    <row r="104" spans="1:243" s="3" customFormat="1" ht="27.95" customHeight="1" x14ac:dyDescent="0.2">
      <c r="A104" s="360">
        <f>IF('HPBr Checklist'!$D$7="Programming",'HPBr Checklist'!$F102,IF('HPBr Checklist'!$D$7="Schematic Design",'HPBr Checklist'!$I102,IF('HPBr Checklist'!$D$7="Detailed Design",'HPBr Checklist'!$L102,IF('HPBr Checklist'!$D$7="Construction Documentation",'HPBr Checklist'!$O102,IF('HPBr Checklist'!$D$7="Closeout",'HPBr Checklist'!$R102,0)))))</f>
        <v>0</v>
      </c>
      <c r="B104" s="361" t="str">
        <f>'HPBr Checklist'!B102</f>
        <v>ID1.4</v>
      </c>
      <c r="C104" s="362" t="str">
        <f>'HPBr Checklist'!D102</f>
        <v>Innovation in Design: Provide Specific Title</v>
      </c>
      <c r="D104" s="363" t="str">
        <f>'HPBr Checklist'!E102</f>
        <v>Priority 2</v>
      </c>
      <c r="E104" s="370" t="str">
        <f>IF(A104=0,"N/A",'HPBr Checklist'!W102)</f>
        <v>N/A</v>
      </c>
    </row>
    <row r="105" spans="1:243" s="3" customFormat="1" ht="27.95" customHeight="1" x14ac:dyDescent="0.2">
      <c r="A105" s="360">
        <f>IF('HPBr Checklist'!$D$7="Programming",'HPBr Checklist'!$F103,IF('HPBr Checklist'!$D$7="Schematic Design",'HPBr Checklist'!$I103,IF('HPBr Checklist'!$D$7="Detailed Design",'HPBr Checklist'!$L103,IF('HPBr Checklist'!$D$7="Construction Documentation",'HPBr Checklist'!$O103,IF('HPBr Checklist'!$D$7="Closeout",'HPBr Checklist'!$R103,0)))))</f>
        <v>0</v>
      </c>
      <c r="B105" s="361" t="str">
        <f>'HPBr Checklist'!B103</f>
        <v>ID2.1</v>
      </c>
      <c r="C105" s="362" t="str">
        <f>'HPBr Checklist'!D103</f>
        <v>Environmentally Accredited Design Team</v>
      </c>
      <c r="D105" s="363" t="str">
        <f>'HPBr Checklist'!E103</f>
        <v>Priority 1</v>
      </c>
      <c r="E105" s="370" t="str">
        <f>IF(A105=0,"N/A",'HPBr Checklist'!W103)</f>
        <v>N/A</v>
      </c>
    </row>
    <row r="106" spans="1:243" x14ac:dyDescent="0.2">
      <c r="A106" s="391"/>
      <c r="B106" s="392"/>
      <c r="C106" s="393"/>
      <c r="D106" s="393"/>
      <c r="E106" s="394"/>
    </row>
    <row r="107" spans="1:243" x14ac:dyDescent="0.2">
      <c r="A107" s="395"/>
      <c r="B107" s="396"/>
      <c r="C107" s="397"/>
      <c r="D107" s="397"/>
      <c r="E107" s="398"/>
    </row>
    <row r="108" spans="1:243" ht="39.950000000000003" customHeight="1" thickBot="1" x14ac:dyDescent="0.25">
      <c r="A108" s="258">
        <f>SUM(A99+A78+A67+A48+A40+A17)</f>
        <v>0</v>
      </c>
      <c r="B108" s="524" t="s">
        <v>133</v>
      </c>
      <c r="C108" s="525"/>
      <c r="D108" s="259"/>
      <c r="E108" s="260"/>
    </row>
    <row r="111" spans="1:243" x14ac:dyDescent="0.2">
      <c r="A111" s="16"/>
    </row>
    <row r="112" spans="1:243" x14ac:dyDescent="0.2">
      <c r="A112" s="16"/>
    </row>
    <row r="113" spans="1:1" x14ac:dyDescent="0.2">
      <c r="A113" s="16"/>
    </row>
    <row r="114" spans="1:1" x14ac:dyDescent="0.2">
      <c r="A114" s="16"/>
    </row>
  </sheetData>
  <sheetProtection formatCells="0"/>
  <mergeCells count="15">
    <mergeCell ref="E3:E4"/>
    <mergeCell ref="E5:E6"/>
    <mergeCell ref="C9:D9"/>
    <mergeCell ref="C8:D8"/>
    <mergeCell ref="C10:D10"/>
    <mergeCell ref="A2:B2"/>
    <mergeCell ref="A3:B4"/>
    <mergeCell ref="A5:B6"/>
    <mergeCell ref="C5:D6"/>
    <mergeCell ref="B108:C108"/>
    <mergeCell ref="C11:D11"/>
    <mergeCell ref="C12:D12"/>
    <mergeCell ref="C13:D13"/>
    <mergeCell ref="C14:D14"/>
    <mergeCell ref="C15:D15"/>
  </mergeCells>
  <phoneticPr fontId="30" type="noConversion"/>
  <conditionalFormatting sqref="A19:E39">
    <cfRule type="expression" dxfId="0" priority="1">
      <formula>$D19="N/A"</formula>
    </cfRule>
  </conditionalFormatting>
  <printOptions horizontalCentered="1"/>
  <pageMargins left="0.75" right="0.75" top="0.5" bottom="0.75" header="0.5" footer="0.5"/>
  <pageSetup paperSize="229" scale="59" fitToHeight="3" orientation="portrait" r:id="rId1"/>
  <headerFooter alignWithMargins="0">
    <oddFooter>&amp;CState of Tennessee HPBr v1 7/1/2015&amp;RPage &amp;P of &amp;N</oddFooter>
  </headerFooter>
  <rowBreaks count="3" manualBreakCount="3">
    <brk id="39" max="4" man="1"/>
    <brk id="66" max="4" man="1"/>
    <brk id="98" max="4" man="1"/>
  </rowBreaks>
  <colBreaks count="1" manualBreakCount="1">
    <brk id="5" max="10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H41"/>
  <sheetViews>
    <sheetView showGridLines="0" zoomScaleNormal="100" zoomScaleSheetLayoutView="85" workbookViewId="0">
      <selection activeCell="C20" sqref="C20:H20"/>
    </sheetView>
  </sheetViews>
  <sheetFormatPr defaultColWidth="9.140625" defaultRowHeight="12.75" x14ac:dyDescent="0.2"/>
  <cols>
    <col min="1" max="1" width="30.140625" style="1" customWidth="1"/>
    <col min="2" max="2" width="4" style="1" customWidth="1"/>
    <col min="3" max="3" width="13.140625" style="1" customWidth="1"/>
    <col min="4" max="4" width="13.5703125" style="1" customWidth="1"/>
    <col min="5" max="5" width="14.42578125" style="1" customWidth="1"/>
    <col min="6" max="6" width="14.7109375" style="1" customWidth="1"/>
    <col min="7" max="7" width="22.42578125" style="15" customWidth="1"/>
    <col min="8" max="8" width="20" style="15" customWidth="1"/>
    <col min="9" max="9" width="9.140625" style="1"/>
    <col min="10" max="10" width="11.5703125" style="1" customWidth="1"/>
    <col min="11" max="16384" width="9.140625" style="1"/>
  </cols>
  <sheetData>
    <row r="1" spans="1:8" ht="26.25" x14ac:dyDescent="0.2">
      <c r="A1" s="573" t="s">
        <v>348</v>
      </c>
      <c r="B1" s="573"/>
      <c r="C1" s="573"/>
      <c r="D1" s="573"/>
      <c r="E1" s="573"/>
      <c r="F1" s="158"/>
      <c r="G1" s="158"/>
      <c r="H1" s="158"/>
    </row>
    <row r="2" spans="1:8" ht="26.25" x14ac:dyDescent="0.2">
      <c r="A2" s="575" t="s">
        <v>144</v>
      </c>
      <c r="B2" s="575"/>
      <c r="C2" s="575"/>
      <c r="D2" s="575"/>
      <c r="E2" s="575"/>
      <c r="F2" s="575"/>
      <c r="G2" s="575"/>
      <c r="H2" s="341"/>
    </row>
    <row r="3" spans="1:8" ht="18" customHeight="1" x14ac:dyDescent="0.2">
      <c r="A3" s="576" t="s">
        <v>335</v>
      </c>
      <c r="B3" s="576"/>
      <c r="C3" s="576"/>
      <c r="D3" s="576"/>
      <c r="E3" s="576"/>
      <c r="F3" s="576"/>
      <c r="G3" s="576"/>
      <c r="H3" s="576"/>
    </row>
    <row r="4" spans="1:8" ht="18" customHeight="1" x14ac:dyDescent="0.2">
      <c r="A4" s="576"/>
      <c r="B4" s="576"/>
      <c r="C4" s="577"/>
      <c r="D4" s="577"/>
      <c r="E4" s="577"/>
      <c r="F4" s="577"/>
      <c r="G4" s="577"/>
      <c r="H4" s="577"/>
    </row>
    <row r="5" spans="1:8" ht="12.75" customHeight="1" x14ac:dyDescent="0.2">
      <c r="A5" s="574" t="s">
        <v>291</v>
      </c>
      <c r="B5" s="574"/>
      <c r="C5" s="578"/>
      <c r="D5" s="578"/>
      <c r="E5" s="578"/>
      <c r="F5" s="578"/>
      <c r="G5" s="578"/>
      <c r="H5" s="579"/>
    </row>
    <row r="6" spans="1:8" ht="12.75" customHeight="1" x14ac:dyDescent="0.2">
      <c r="A6" s="574" t="s">
        <v>289</v>
      </c>
      <c r="B6" s="574"/>
      <c r="C6" s="578"/>
      <c r="D6" s="578"/>
      <c r="E6" s="578"/>
      <c r="F6" s="578"/>
      <c r="G6" s="578"/>
      <c r="H6" s="579"/>
    </row>
    <row r="7" spans="1:8" x14ac:dyDescent="0.2">
      <c r="A7" s="574" t="s">
        <v>118</v>
      </c>
      <c r="B7" s="574"/>
      <c r="C7" s="578"/>
      <c r="D7" s="578"/>
      <c r="E7" s="578"/>
      <c r="F7" s="578"/>
      <c r="G7" s="578"/>
      <c r="H7" s="579"/>
    </row>
    <row r="8" spans="1:8" ht="12.75" customHeight="1" x14ac:dyDescent="0.2">
      <c r="A8" s="574" t="s">
        <v>290</v>
      </c>
      <c r="B8" s="574"/>
      <c r="C8" s="578"/>
      <c r="D8" s="578"/>
      <c r="E8" s="578"/>
      <c r="F8" s="578"/>
      <c r="G8" s="578"/>
      <c r="H8" s="579"/>
    </row>
    <row r="9" spans="1:8" ht="12.75" customHeight="1" x14ac:dyDescent="0.2">
      <c r="A9" s="574" t="s">
        <v>117</v>
      </c>
      <c r="B9" s="574"/>
      <c r="C9" s="578"/>
      <c r="D9" s="578"/>
      <c r="E9" s="578"/>
      <c r="F9" s="578"/>
      <c r="G9" s="578"/>
      <c r="H9" s="579"/>
    </row>
    <row r="10" spans="1:8" ht="15" customHeight="1" x14ac:dyDescent="0.2">
      <c r="A10" s="541" t="s">
        <v>294</v>
      </c>
      <c r="B10" s="541"/>
      <c r="C10" s="582"/>
      <c r="D10" s="582"/>
      <c r="E10" s="582"/>
      <c r="F10" s="582"/>
      <c r="G10" s="582"/>
      <c r="H10" s="582"/>
    </row>
    <row r="11" spans="1:8" ht="15" customHeight="1" x14ac:dyDescent="0.2">
      <c r="A11" s="541"/>
      <c r="B11" s="541"/>
      <c r="C11" s="582"/>
      <c r="D11" s="582"/>
      <c r="E11" s="582"/>
      <c r="F11" s="582"/>
      <c r="G11" s="582"/>
      <c r="H11" s="582"/>
    </row>
    <row r="12" spans="1:8" ht="15" customHeight="1" x14ac:dyDescent="0.2">
      <c r="A12" s="541"/>
      <c r="B12" s="541"/>
      <c r="C12" s="582"/>
      <c r="D12" s="582"/>
      <c r="E12" s="582"/>
      <c r="F12" s="582"/>
      <c r="G12" s="582"/>
      <c r="H12" s="582"/>
    </row>
    <row r="13" spans="1:8" ht="42" customHeight="1" x14ac:dyDescent="0.2">
      <c r="A13" s="580" t="s">
        <v>342</v>
      </c>
      <c r="B13" s="581"/>
      <c r="C13" s="403"/>
      <c r="D13" s="410"/>
      <c r="E13" s="411"/>
      <c r="F13" s="411"/>
      <c r="G13" s="411"/>
      <c r="H13" s="409"/>
    </row>
    <row r="14" spans="1:8" ht="12.75" customHeight="1" x14ac:dyDescent="0.2">
      <c r="A14" s="405"/>
      <c r="B14" s="406"/>
      <c r="C14" s="407"/>
      <c r="D14" s="407"/>
      <c r="E14" s="407"/>
      <c r="F14" s="407"/>
      <c r="G14" s="407"/>
      <c r="H14" s="408"/>
    </row>
    <row r="15" spans="1:8" ht="22.5" customHeight="1" x14ac:dyDescent="0.2">
      <c r="A15" s="540" t="s">
        <v>336</v>
      </c>
      <c r="B15" s="540"/>
      <c r="C15" s="558" t="s">
        <v>351</v>
      </c>
      <c r="D15" s="558"/>
      <c r="E15" s="558"/>
      <c r="F15" s="558"/>
      <c r="G15" s="558"/>
      <c r="H15" s="558"/>
    </row>
    <row r="16" spans="1:8" ht="22.5" customHeight="1" x14ac:dyDescent="0.2">
      <c r="A16" s="540"/>
      <c r="B16" s="540"/>
      <c r="C16" s="558"/>
      <c r="D16" s="558"/>
      <c r="E16" s="558"/>
      <c r="F16" s="558"/>
      <c r="G16" s="558"/>
      <c r="H16" s="558"/>
    </row>
    <row r="17" spans="1:8" ht="22.5" customHeight="1" x14ac:dyDescent="0.2">
      <c r="A17" s="540"/>
      <c r="B17" s="540"/>
      <c r="C17" s="558"/>
      <c r="D17" s="558"/>
      <c r="E17" s="558"/>
      <c r="F17" s="558"/>
      <c r="G17" s="558"/>
      <c r="H17" s="558"/>
    </row>
    <row r="18" spans="1:8" ht="22.5" customHeight="1" x14ac:dyDescent="0.2">
      <c r="A18" s="540"/>
      <c r="B18" s="540"/>
      <c r="C18" s="558"/>
      <c r="D18" s="558"/>
      <c r="E18" s="558"/>
      <c r="F18" s="558"/>
      <c r="G18" s="558"/>
      <c r="H18" s="558"/>
    </row>
    <row r="19" spans="1:8" ht="25.5" customHeight="1" x14ac:dyDescent="0.2">
      <c r="A19" s="561"/>
      <c r="B19" s="562"/>
      <c r="C19" s="563" t="s">
        <v>338</v>
      </c>
      <c r="D19" s="564"/>
      <c r="E19" s="564"/>
      <c r="F19" s="564"/>
      <c r="G19" s="564"/>
      <c r="H19" s="565"/>
    </row>
    <row r="20" spans="1:8" ht="39" customHeight="1" x14ac:dyDescent="0.2">
      <c r="A20" s="559" t="s">
        <v>292</v>
      </c>
      <c r="B20" s="402">
        <v>1</v>
      </c>
      <c r="C20" s="537"/>
      <c r="D20" s="538"/>
      <c r="E20" s="538"/>
      <c r="F20" s="538"/>
      <c r="G20" s="538"/>
      <c r="H20" s="539"/>
    </row>
    <row r="21" spans="1:8" ht="39" customHeight="1" x14ac:dyDescent="0.2">
      <c r="A21" s="541"/>
      <c r="B21" s="401">
        <v>2</v>
      </c>
      <c r="C21" s="537"/>
      <c r="D21" s="538"/>
      <c r="E21" s="538"/>
      <c r="F21" s="538"/>
      <c r="G21" s="538"/>
      <c r="H21" s="539"/>
    </row>
    <row r="22" spans="1:8" ht="39" customHeight="1" x14ac:dyDescent="0.2">
      <c r="A22" s="541"/>
      <c r="B22" s="401">
        <v>3</v>
      </c>
      <c r="C22" s="537"/>
      <c r="D22" s="538"/>
      <c r="E22" s="538"/>
      <c r="F22" s="538"/>
      <c r="G22" s="538"/>
      <c r="H22" s="539"/>
    </row>
    <row r="23" spans="1:8" ht="39" customHeight="1" x14ac:dyDescent="0.2">
      <c r="A23" s="541"/>
      <c r="B23" s="401">
        <v>4</v>
      </c>
      <c r="C23" s="537"/>
      <c r="D23" s="538"/>
      <c r="E23" s="538"/>
      <c r="F23" s="538"/>
      <c r="G23" s="538"/>
      <c r="H23" s="539"/>
    </row>
    <row r="24" spans="1:8" ht="39" customHeight="1" x14ac:dyDescent="0.2">
      <c r="A24" s="560"/>
      <c r="B24" s="404">
        <v>5</v>
      </c>
      <c r="C24" s="537"/>
      <c r="D24" s="538"/>
      <c r="E24" s="538"/>
      <c r="F24" s="538"/>
      <c r="G24" s="538"/>
      <c r="H24" s="539"/>
    </row>
    <row r="25" spans="1:8" ht="12.75" customHeight="1" x14ac:dyDescent="0.2">
      <c r="A25" s="405"/>
      <c r="B25" s="406"/>
      <c r="C25" s="407"/>
      <c r="D25" s="407"/>
      <c r="E25" s="407"/>
      <c r="F25" s="407"/>
      <c r="G25" s="407"/>
      <c r="H25" s="408"/>
    </row>
    <row r="26" spans="1:8" ht="12.75" customHeight="1" x14ac:dyDescent="0.2">
      <c r="A26" s="566" t="s">
        <v>337</v>
      </c>
      <c r="B26" s="566"/>
      <c r="C26" s="567" t="s">
        <v>352</v>
      </c>
      <c r="D26" s="567"/>
      <c r="E26" s="567"/>
      <c r="F26" s="567"/>
      <c r="G26" s="567"/>
      <c r="H26" s="568"/>
    </row>
    <row r="27" spans="1:8" ht="12.75" customHeight="1" x14ac:dyDescent="0.2">
      <c r="A27" s="540"/>
      <c r="B27" s="540"/>
      <c r="C27" s="567"/>
      <c r="D27" s="567"/>
      <c r="E27" s="567"/>
      <c r="F27" s="567"/>
      <c r="G27" s="567"/>
      <c r="H27" s="568"/>
    </row>
    <row r="28" spans="1:8" ht="12.75" customHeight="1" x14ac:dyDescent="0.2">
      <c r="A28" s="540"/>
      <c r="B28" s="540"/>
      <c r="C28" s="567"/>
      <c r="D28" s="567"/>
      <c r="E28" s="567"/>
      <c r="F28" s="567"/>
      <c r="G28" s="567"/>
      <c r="H28" s="568"/>
    </row>
    <row r="29" spans="1:8" ht="12.75" customHeight="1" x14ac:dyDescent="0.2">
      <c r="A29" s="540"/>
      <c r="B29" s="540"/>
      <c r="C29" s="569"/>
      <c r="D29" s="569"/>
      <c r="E29" s="569"/>
      <c r="F29" s="569"/>
      <c r="G29" s="569"/>
      <c r="H29" s="570"/>
    </row>
    <row r="30" spans="1:8" ht="12.75" customHeight="1" x14ac:dyDescent="0.2">
      <c r="A30" s="405"/>
      <c r="B30" s="406"/>
      <c r="C30" s="407"/>
      <c r="D30" s="407"/>
      <c r="E30" s="407"/>
      <c r="F30" s="407"/>
      <c r="G30" s="407"/>
      <c r="H30" s="408"/>
    </row>
    <row r="31" spans="1:8" ht="26.25" customHeight="1" x14ac:dyDescent="0.2">
      <c r="A31" s="571" t="s">
        <v>346</v>
      </c>
      <c r="B31" s="572"/>
      <c r="C31" s="534"/>
      <c r="D31" s="535"/>
      <c r="E31" s="535"/>
      <c r="F31" s="535"/>
      <c r="G31" s="535"/>
      <c r="H31" s="536"/>
    </row>
    <row r="32" spans="1:8" ht="14.25" customHeight="1" x14ac:dyDescent="0.2">
      <c r="A32" s="540" t="s">
        <v>339</v>
      </c>
      <c r="B32" s="541"/>
      <c r="C32" s="542"/>
      <c r="D32" s="543"/>
      <c r="E32" s="544"/>
      <c r="F32" s="548" t="s">
        <v>118</v>
      </c>
      <c r="G32" s="550"/>
      <c r="H32" s="551"/>
    </row>
    <row r="33" spans="1:8" ht="14.25" customHeight="1" x14ac:dyDescent="0.2">
      <c r="A33" s="541"/>
      <c r="B33" s="541"/>
      <c r="C33" s="545"/>
      <c r="D33" s="546"/>
      <c r="E33" s="547"/>
      <c r="F33" s="549"/>
      <c r="G33" s="552"/>
      <c r="H33" s="553"/>
    </row>
    <row r="34" spans="1:8" ht="15" customHeight="1" x14ac:dyDescent="0.2">
      <c r="A34" s="554" t="s">
        <v>341</v>
      </c>
      <c r="B34" s="555"/>
      <c r="C34" s="542"/>
      <c r="D34" s="543"/>
      <c r="E34" s="544"/>
      <c r="F34" s="548" t="s">
        <v>118</v>
      </c>
      <c r="G34" s="550"/>
      <c r="H34" s="551"/>
    </row>
    <row r="35" spans="1:8" ht="15" customHeight="1" x14ac:dyDescent="0.2">
      <c r="A35" s="556"/>
      <c r="B35" s="557"/>
      <c r="C35" s="545"/>
      <c r="D35" s="546"/>
      <c r="E35" s="547"/>
      <c r="F35" s="549"/>
      <c r="G35" s="552"/>
      <c r="H35" s="553"/>
    </row>
    <row r="36" spans="1:8" ht="14.25" customHeight="1" x14ac:dyDescent="0.2">
      <c r="A36" s="540" t="s">
        <v>340</v>
      </c>
      <c r="B36" s="541"/>
      <c r="C36" s="542"/>
      <c r="D36" s="543"/>
      <c r="E36" s="544"/>
      <c r="F36" s="548" t="s">
        <v>118</v>
      </c>
      <c r="G36" s="550"/>
      <c r="H36" s="551"/>
    </row>
    <row r="37" spans="1:8" ht="14.25" customHeight="1" x14ac:dyDescent="0.2">
      <c r="A37" s="541"/>
      <c r="B37" s="541"/>
      <c r="C37" s="545"/>
      <c r="D37" s="546"/>
      <c r="E37" s="547"/>
      <c r="F37" s="549"/>
      <c r="G37" s="552"/>
      <c r="H37" s="553"/>
    </row>
    <row r="38" spans="1:8" x14ac:dyDescent="0.2">
      <c r="A38" s="16"/>
      <c r="B38" s="16"/>
      <c r="C38" s="16"/>
      <c r="D38" s="16"/>
      <c r="E38" s="16"/>
    </row>
    <row r="39" spans="1:8" x14ac:dyDescent="0.2">
      <c r="A39" s="16"/>
      <c r="B39" s="16"/>
      <c r="C39" s="16"/>
      <c r="D39" s="16"/>
      <c r="E39" s="16"/>
    </row>
    <row r="40" spans="1:8" x14ac:dyDescent="0.2">
      <c r="A40" s="16"/>
      <c r="B40" s="16"/>
      <c r="C40" s="16"/>
      <c r="D40" s="16"/>
      <c r="E40" s="16"/>
    </row>
    <row r="41" spans="1:8" x14ac:dyDescent="0.2">
      <c r="A41" s="16"/>
      <c r="B41" s="16"/>
      <c r="C41" s="16"/>
      <c r="D41" s="16"/>
      <c r="E41" s="16"/>
    </row>
  </sheetData>
  <sheetProtection formatCells="0"/>
  <mergeCells count="42">
    <mergeCell ref="A9:B9"/>
    <mergeCell ref="A13:B13"/>
    <mergeCell ref="C6:H6"/>
    <mergeCell ref="C7:H7"/>
    <mergeCell ref="C8:H8"/>
    <mergeCell ref="C9:H9"/>
    <mergeCell ref="A10:B12"/>
    <mergeCell ref="C10:H12"/>
    <mergeCell ref="A1:E1"/>
    <mergeCell ref="A5:B5"/>
    <mergeCell ref="A6:B6"/>
    <mergeCell ref="A7:B7"/>
    <mergeCell ref="A8:B8"/>
    <mergeCell ref="A2:G2"/>
    <mergeCell ref="A3:H4"/>
    <mergeCell ref="C5:H5"/>
    <mergeCell ref="A15:B18"/>
    <mergeCell ref="A32:B33"/>
    <mergeCell ref="C32:E33"/>
    <mergeCell ref="C15:H18"/>
    <mergeCell ref="F32:F33"/>
    <mergeCell ref="G32:H33"/>
    <mergeCell ref="A20:A24"/>
    <mergeCell ref="A19:B19"/>
    <mergeCell ref="C19:H19"/>
    <mergeCell ref="C24:H24"/>
    <mergeCell ref="C23:H23"/>
    <mergeCell ref="C22:H22"/>
    <mergeCell ref="C21:H21"/>
    <mergeCell ref="A26:B29"/>
    <mergeCell ref="C26:H29"/>
    <mergeCell ref="A31:B31"/>
    <mergeCell ref="C31:H31"/>
    <mergeCell ref="C20:H20"/>
    <mergeCell ref="A36:B37"/>
    <mergeCell ref="C36:E37"/>
    <mergeCell ref="F36:F37"/>
    <mergeCell ref="G36:H37"/>
    <mergeCell ref="A34:B35"/>
    <mergeCell ref="C34:E35"/>
    <mergeCell ref="F34:F35"/>
    <mergeCell ref="G34:H35"/>
  </mergeCells>
  <dataValidations count="1">
    <dataValidation type="list" allowBlank="1" showInputMessage="1" showErrorMessage="1" sqref="C20:C24">
      <formula1>CreditID_Description</formula1>
    </dataValidation>
  </dataValidations>
  <printOptions horizontalCentered="1"/>
  <pageMargins left="0.75" right="0.52416666666666667" top="0.5" bottom="0.75" header="0.5" footer="0.5"/>
  <pageSetup paperSize="229" scale="71" orientation="portrait" r:id="rId1"/>
  <headerFooter alignWithMargins="0">
    <oddFooter>&amp;CState of Tennessee HPBr v1 7/1/2015&amp;RPage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pageSetUpPr fitToPage="1"/>
  </sheetPr>
  <dimension ref="A1:AN53"/>
  <sheetViews>
    <sheetView topLeftCell="A4" zoomScale="85" zoomScaleNormal="85" zoomScalePageLayoutView="70" workbookViewId="0">
      <selection activeCell="H54" sqref="H54"/>
    </sheetView>
  </sheetViews>
  <sheetFormatPr defaultColWidth="9.140625" defaultRowHeight="12.75" x14ac:dyDescent="0.2"/>
  <cols>
    <col min="1" max="1" width="7.28515625" style="23" bestFit="1" customWidth="1"/>
    <col min="2" max="2" width="42.42578125" style="23" customWidth="1"/>
    <col min="3" max="3" width="13.85546875" style="23" customWidth="1"/>
    <col min="4" max="4" width="11.85546875" style="23" customWidth="1"/>
    <col min="5" max="5" width="11.42578125" style="23" customWidth="1"/>
    <col min="6" max="6" width="11.5703125" style="23" customWidth="1"/>
    <col min="7" max="7" width="12" style="23" customWidth="1"/>
    <col min="8" max="8" width="9.28515625" style="23" customWidth="1"/>
    <col min="9" max="9" width="11.140625" style="23" customWidth="1"/>
    <col min="10" max="10" width="12.42578125" style="23" customWidth="1"/>
    <col min="11" max="11" width="12.140625" style="23" customWidth="1"/>
    <col min="12" max="12" width="11.7109375" style="23" customWidth="1"/>
    <col min="13" max="13" width="10.7109375" style="23" customWidth="1"/>
    <col min="14" max="14" width="10.7109375" style="441" customWidth="1"/>
    <col min="15" max="16" width="9.140625" style="23"/>
    <col min="17" max="17" width="10.7109375" style="23" bestFit="1" customWidth="1"/>
    <col min="18" max="16384" width="9.140625" style="23"/>
  </cols>
  <sheetData>
    <row r="1" spans="1:40" s="19" customFormat="1" ht="20.100000000000001" customHeight="1" x14ac:dyDescent="0.2">
      <c r="A1" s="583" t="s">
        <v>15</v>
      </c>
      <c r="B1" s="583"/>
      <c r="C1" s="583"/>
      <c r="D1" s="583"/>
      <c r="E1" s="583"/>
      <c r="F1" s="583"/>
      <c r="G1" s="584"/>
      <c r="H1" s="585"/>
      <c r="I1" s="585"/>
      <c r="J1" s="585"/>
      <c r="K1" s="585"/>
      <c r="L1" s="586"/>
      <c r="M1" s="586"/>
      <c r="N1" s="442"/>
    </row>
    <row r="2" spans="1:40" s="19" customFormat="1" ht="20.100000000000001" customHeight="1" x14ac:dyDescent="0.2">
      <c r="A2" s="587" t="s">
        <v>132</v>
      </c>
      <c r="B2" s="587"/>
      <c r="C2" s="587"/>
      <c r="D2" s="20"/>
      <c r="E2" s="20"/>
      <c r="F2" s="20"/>
      <c r="G2" s="21"/>
      <c r="H2" s="20"/>
      <c r="I2" s="20"/>
      <c r="J2" s="20"/>
      <c r="K2" s="20"/>
      <c r="L2" s="21"/>
      <c r="M2" s="21"/>
      <c r="N2" s="21"/>
    </row>
    <row r="3" spans="1:40" s="19" customFormat="1" ht="25.5" customHeight="1" x14ac:dyDescent="0.2">
      <c r="A3" s="588" t="s">
        <v>13</v>
      </c>
      <c r="B3" s="588"/>
      <c r="C3" s="20"/>
      <c r="D3" s="20"/>
      <c r="E3" s="20"/>
      <c r="F3" s="20"/>
      <c r="G3" s="21"/>
      <c r="H3" s="20"/>
      <c r="I3" s="20"/>
      <c r="J3" s="20"/>
      <c r="K3" s="20"/>
      <c r="L3" s="21"/>
      <c r="M3" s="21"/>
      <c r="N3" s="21"/>
    </row>
    <row r="4" spans="1:40" s="19" customFormat="1" ht="20.100000000000001" customHeight="1" x14ac:dyDescent="0.2">
      <c r="A4" s="589" t="s">
        <v>368</v>
      </c>
      <c r="B4" s="589"/>
      <c r="C4" s="589"/>
      <c r="D4" s="589"/>
      <c r="E4" s="589"/>
      <c r="F4" s="589"/>
      <c r="G4" s="589"/>
      <c r="H4" s="589"/>
      <c r="I4" s="589"/>
      <c r="J4" s="589"/>
      <c r="K4" s="589"/>
      <c r="L4" s="589"/>
      <c r="M4" s="589"/>
      <c r="N4" s="445"/>
    </row>
    <row r="5" spans="1:40" ht="9.9499999999999993" customHeight="1" x14ac:dyDescent="0.2">
      <c r="A5" s="591"/>
      <c r="B5" s="591"/>
      <c r="C5" s="591"/>
      <c r="D5" s="591"/>
      <c r="E5" s="591"/>
      <c r="F5" s="591"/>
      <c r="G5" s="586"/>
      <c r="H5" s="591"/>
      <c r="I5" s="586"/>
      <c r="J5" s="586"/>
      <c r="K5" s="586"/>
      <c r="L5" s="586"/>
      <c r="M5" s="586"/>
      <c r="N5" s="442"/>
    </row>
    <row r="6" spans="1:40" s="111" customFormat="1" ht="20.100000000000001" customHeight="1" x14ac:dyDescent="0.2">
      <c r="A6" s="593" t="s">
        <v>16</v>
      </c>
      <c r="B6" s="593"/>
      <c r="C6" s="593"/>
      <c r="D6" s="593"/>
      <c r="E6" s="593"/>
      <c r="F6" s="593"/>
      <c r="G6" s="586"/>
      <c r="H6" s="593"/>
      <c r="I6" s="593"/>
      <c r="J6" s="593"/>
      <c r="K6" s="593"/>
      <c r="L6" s="593"/>
      <c r="M6" s="593"/>
      <c r="N6" s="443"/>
    </row>
    <row r="7" spans="1:40" ht="14.25" customHeight="1" x14ac:dyDescent="0.2">
      <c r="A7" s="332"/>
      <c r="B7" s="332"/>
      <c r="C7" s="332"/>
      <c r="D7" s="332"/>
      <c r="E7" s="332"/>
      <c r="F7" s="332"/>
      <c r="G7" s="333"/>
      <c r="H7" s="594"/>
      <c r="I7" s="595"/>
      <c r="J7" s="595"/>
      <c r="K7" s="333"/>
      <c r="L7" s="594"/>
      <c r="M7" s="596"/>
      <c r="N7" s="444"/>
      <c r="O7" s="25"/>
      <c r="P7" s="25"/>
      <c r="Q7" s="25"/>
      <c r="R7" s="25"/>
      <c r="S7" s="25"/>
      <c r="T7" s="25"/>
      <c r="U7" s="25"/>
      <c r="V7" s="25"/>
      <c r="W7" s="25"/>
      <c r="X7" s="25"/>
      <c r="Y7" s="25"/>
      <c r="Z7" s="25"/>
      <c r="AA7" s="25"/>
      <c r="AB7" s="25"/>
      <c r="AC7" s="25"/>
      <c r="AD7" s="25"/>
      <c r="AE7" s="25"/>
      <c r="AF7" s="25"/>
      <c r="AG7" s="25"/>
      <c r="AH7" s="25"/>
      <c r="AI7" s="25"/>
      <c r="AJ7" s="25"/>
      <c r="AK7" s="25"/>
      <c r="AL7" s="25"/>
      <c r="AM7" s="25"/>
      <c r="AN7" s="25"/>
    </row>
    <row r="8" spans="1:40" ht="24.95" customHeight="1" x14ac:dyDescent="0.2">
      <c r="A8" s="597" t="s">
        <v>17</v>
      </c>
      <c r="B8" s="598"/>
      <c r="C8" s="602" t="s">
        <v>18</v>
      </c>
      <c r="D8" s="608" t="s">
        <v>19</v>
      </c>
      <c r="E8" s="608" t="s">
        <v>20</v>
      </c>
      <c r="F8" s="611" t="s">
        <v>21</v>
      </c>
      <c r="G8" s="605" t="s">
        <v>392</v>
      </c>
      <c r="H8" s="617" t="s">
        <v>390</v>
      </c>
      <c r="I8" s="618"/>
      <c r="J8" s="619"/>
      <c r="K8" s="605" t="s">
        <v>393</v>
      </c>
      <c r="L8" s="617" t="s">
        <v>391</v>
      </c>
      <c r="M8" s="618"/>
      <c r="N8" s="625" t="s">
        <v>296</v>
      </c>
      <c r="O8" s="626"/>
      <c r="P8" s="626"/>
      <c r="Q8" s="626"/>
      <c r="R8" s="626"/>
      <c r="S8" s="626"/>
      <c r="T8" s="627"/>
      <c r="U8" s="483"/>
      <c r="V8" s="483"/>
      <c r="W8" s="25"/>
      <c r="X8" s="25"/>
      <c r="Y8" s="25"/>
      <c r="Z8" s="25"/>
      <c r="AA8" s="25"/>
      <c r="AB8" s="25"/>
      <c r="AC8" s="25"/>
      <c r="AD8" s="25"/>
      <c r="AE8" s="25"/>
      <c r="AF8" s="25"/>
      <c r="AG8" s="25"/>
      <c r="AH8" s="25"/>
      <c r="AI8" s="25"/>
      <c r="AJ8" s="25"/>
      <c r="AK8" s="25"/>
      <c r="AL8" s="25"/>
      <c r="AM8" s="25"/>
      <c r="AN8" s="25"/>
    </row>
    <row r="9" spans="1:40" s="441" customFormat="1" ht="24.95" customHeight="1" x14ac:dyDescent="0.2">
      <c r="A9" s="599"/>
      <c r="B9" s="600"/>
      <c r="C9" s="603"/>
      <c r="D9" s="609"/>
      <c r="E9" s="609"/>
      <c r="F9" s="612"/>
      <c r="G9" s="606"/>
      <c r="H9" s="620"/>
      <c r="I9" s="621"/>
      <c r="J9" s="622"/>
      <c r="K9" s="606"/>
      <c r="L9" s="623"/>
      <c r="M9" s="624"/>
      <c r="N9" s="614" t="s">
        <v>394</v>
      </c>
      <c r="O9" s="615"/>
      <c r="P9" s="615"/>
      <c r="Q9" s="616"/>
      <c r="R9" s="614" t="s">
        <v>395</v>
      </c>
      <c r="S9" s="615"/>
      <c r="T9" s="616"/>
      <c r="U9" s="25"/>
      <c r="V9" s="25"/>
      <c r="W9" s="25"/>
      <c r="X9" s="25"/>
      <c r="Y9" s="25"/>
      <c r="Z9" s="25"/>
      <c r="AA9" s="25"/>
      <c r="AB9" s="25"/>
      <c r="AC9" s="25"/>
      <c r="AD9" s="25"/>
      <c r="AE9" s="25"/>
      <c r="AF9" s="25"/>
      <c r="AG9" s="25"/>
      <c r="AH9" s="25"/>
      <c r="AI9" s="25"/>
      <c r="AJ9" s="25"/>
      <c r="AK9" s="25"/>
      <c r="AL9" s="25"/>
      <c r="AM9" s="25"/>
      <c r="AN9" s="25"/>
    </row>
    <row r="10" spans="1:40" ht="50.25" customHeight="1" x14ac:dyDescent="0.2">
      <c r="A10" s="601"/>
      <c r="B10" s="600"/>
      <c r="C10" s="604"/>
      <c r="D10" s="610"/>
      <c r="E10" s="610"/>
      <c r="F10" s="613"/>
      <c r="G10" s="607"/>
      <c r="H10" s="307" t="s">
        <v>22</v>
      </c>
      <c r="I10" s="112" t="s">
        <v>23</v>
      </c>
      <c r="J10" s="113" t="s">
        <v>367</v>
      </c>
      <c r="K10" s="607"/>
      <c r="L10" s="320" t="s">
        <v>295</v>
      </c>
      <c r="M10" s="321" t="s">
        <v>24</v>
      </c>
      <c r="N10" s="480" t="s">
        <v>389</v>
      </c>
      <c r="O10" s="464" t="s">
        <v>297</v>
      </c>
      <c r="P10" s="322" t="s">
        <v>298</v>
      </c>
      <c r="Q10" s="325" t="s">
        <v>24</v>
      </c>
      <c r="R10" s="320" t="s">
        <v>297</v>
      </c>
      <c r="S10" s="322" t="s">
        <v>298</v>
      </c>
      <c r="T10" s="325" t="s">
        <v>24</v>
      </c>
      <c r="U10" s="25"/>
      <c r="V10" s="25"/>
      <c r="W10" s="25"/>
      <c r="X10" s="25"/>
      <c r="Y10" s="25"/>
      <c r="Z10" s="25"/>
      <c r="AA10" s="25"/>
      <c r="AB10" s="25"/>
      <c r="AC10" s="25"/>
      <c r="AD10" s="25"/>
      <c r="AE10" s="25"/>
      <c r="AF10" s="25"/>
      <c r="AG10" s="25"/>
      <c r="AH10" s="25"/>
      <c r="AI10" s="25"/>
      <c r="AJ10" s="25"/>
      <c r="AK10" s="25"/>
      <c r="AL10" s="25"/>
      <c r="AM10" s="25"/>
      <c r="AN10" s="25"/>
    </row>
    <row r="11" spans="1:40" s="28" customFormat="1" ht="22.5" x14ac:dyDescent="0.2">
      <c r="A11" s="114"/>
      <c r="B11" s="115"/>
      <c r="C11" s="326" t="s">
        <v>25</v>
      </c>
      <c r="D11" s="327" t="s">
        <v>25</v>
      </c>
      <c r="E11" s="327" t="s">
        <v>25</v>
      </c>
      <c r="F11" s="328" t="s">
        <v>25</v>
      </c>
      <c r="G11" s="329" t="s">
        <v>25</v>
      </c>
      <c r="H11" s="330" t="s">
        <v>366</v>
      </c>
      <c r="I11" s="331" t="s">
        <v>366</v>
      </c>
      <c r="J11" s="309" t="s">
        <v>25</v>
      </c>
      <c r="K11" s="329" t="s">
        <v>25</v>
      </c>
      <c r="L11" s="323" t="s">
        <v>26</v>
      </c>
      <c r="M11" s="308" t="s">
        <v>25</v>
      </c>
      <c r="N11" s="481" t="s">
        <v>26</v>
      </c>
      <c r="O11" s="324" t="s">
        <v>26</v>
      </c>
      <c r="P11" s="324" t="s">
        <v>26</v>
      </c>
      <c r="Q11" s="308" t="s">
        <v>25</v>
      </c>
      <c r="R11" s="323" t="s">
        <v>26</v>
      </c>
      <c r="S11" s="324" t="s">
        <v>26</v>
      </c>
      <c r="T11" s="308" t="s">
        <v>25</v>
      </c>
      <c r="U11" s="25"/>
      <c r="V11" s="25"/>
      <c r="W11" s="25"/>
      <c r="X11" s="25"/>
      <c r="Y11" s="25"/>
      <c r="Z11" s="25"/>
      <c r="AA11" s="25"/>
      <c r="AB11" s="25"/>
      <c r="AC11" s="25"/>
      <c r="AD11" s="25"/>
      <c r="AE11" s="25"/>
      <c r="AF11" s="25"/>
      <c r="AG11" s="25"/>
      <c r="AH11" s="25"/>
      <c r="AI11" s="25"/>
      <c r="AJ11" s="25"/>
      <c r="AK11" s="25"/>
      <c r="AL11" s="25"/>
      <c r="AM11" s="25"/>
      <c r="AN11" s="25"/>
    </row>
    <row r="12" spans="1:40" ht="12" customHeight="1" x14ac:dyDescent="0.2">
      <c r="A12" s="116" t="s">
        <v>27</v>
      </c>
      <c r="B12" s="117"/>
      <c r="C12" s="118"/>
      <c r="D12" s="119"/>
      <c r="E12" s="119"/>
      <c r="F12" s="117"/>
      <c r="G12" s="116"/>
      <c r="H12" s="118"/>
      <c r="I12" s="119"/>
      <c r="J12" s="117"/>
      <c r="K12" s="116"/>
      <c r="L12" s="310"/>
      <c r="M12" s="311"/>
      <c r="N12" s="472"/>
      <c r="O12" s="312"/>
      <c r="P12" s="312"/>
      <c r="Q12" s="311"/>
      <c r="R12" s="310"/>
      <c r="S12" s="312"/>
      <c r="T12" s="311"/>
      <c r="U12" s="25"/>
      <c r="V12" s="25"/>
      <c r="W12" s="25"/>
      <c r="X12" s="25"/>
      <c r="Y12" s="25"/>
      <c r="Z12" s="25"/>
      <c r="AA12" s="25"/>
      <c r="AB12" s="25"/>
      <c r="AC12" s="25"/>
      <c r="AD12" s="25"/>
      <c r="AE12" s="25"/>
      <c r="AF12" s="25"/>
      <c r="AG12" s="25"/>
      <c r="AH12" s="25"/>
      <c r="AI12" s="25"/>
      <c r="AJ12" s="25"/>
      <c r="AK12" s="25"/>
      <c r="AL12" s="25"/>
      <c r="AM12" s="25"/>
      <c r="AN12" s="25"/>
    </row>
    <row r="13" spans="1:40" s="29" customFormat="1" x14ac:dyDescent="0.2">
      <c r="A13" s="120" t="s">
        <v>28</v>
      </c>
      <c r="B13" s="121" t="s">
        <v>29</v>
      </c>
      <c r="C13" s="122"/>
      <c r="D13" s="121"/>
      <c r="E13" s="121"/>
      <c r="F13" s="123">
        <f>C13-D13-E13</f>
        <v>0</v>
      </c>
      <c r="G13" s="124">
        <v>0</v>
      </c>
      <c r="H13" s="428"/>
      <c r="I13" s="429"/>
      <c r="J13" s="123">
        <f>(H13*F13)+0.5*(I13*F13)</f>
        <v>0</v>
      </c>
      <c r="K13" s="431"/>
      <c r="L13" s="430"/>
      <c r="M13" s="316">
        <f>L13*F13</f>
        <v>0</v>
      </c>
      <c r="N13" s="482"/>
      <c r="O13" s="465"/>
      <c r="P13" s="432"/>
      <c r="Q13" s="460">
        <f>N13*((O13*F13)+0.5*(P13*F13))</f>
        <v>0</v>
      </c>
      <c r="R13" s="430"/>
      <c r="S13" s="432"/>
      <c r="T13" s="460">
        <f>(1-N13)*((R13*F13)+0.5*(S13*F13))</f>
        <v>0</v>
      </c>
    </row>
    <row r="14" spans="1:40" s="30" customFormat="1" ht="12" customHeight="1" x14ac:dyDescent="0.2">
      <c r="A14" s="125"/>
      <c r="B14" s="126"/>
      <c r="C14" s="127"/>
      <c r="D14" s="128"/>
      <c r="E14" s="128"/>
      <c r="F14" s="129"/>
      <c r="G14" s="130"/>
      <c r="H14" s="131"/>
      <c r="I14" s="132"/>
      <c r="J14" s="129"/>
      <c r="K14" s="130"/>
      <c r="L14" s="446"/>
      <c r="M14" s="313"/>
      <c r="N14" s="474"/>
      <c r="O14" s="466"/>
      <c r="P14" s="451"/>
      <c r="Q14" s="313"/>
      <c r="R14" s="446"/>
      <c r="S14" s="451"/>
      <c r="T14" s="313"/>
    </row>
    <row r="15" spans="1:40" s="30" customFormat="1" ht="12" customHeight="1" x14ac:dyDescent="0.2">
      <c r="A15" s="125"/>
      <c r="B15" s="126"/>
      <c r="C15" s="127"/>
      <c r="D15" s="128"/>
      <c r="E15" s="128"/>
      <c r="F15" s="129"/>
      <c r="G15" s="130"/>
      <c r="H15" s="131"/>
      <c r="I15" s="132"/>
      <c r="J15" s="129"/>
      <c r="K15" s="130"/>
      <c r="L15" s="446"/>
      <c r="M15" s="313"/>
      <c r="N15" s="474"/>
      <c r="O15" s="466"/>
      <c r="P15" s="451"/>
      <c r="Q15" s="313"/>
      <c r="R15" s="446"/>
      <c r="S15" s="451"/>
      <c r="T15" s="313"/>
    </row>
    <row r="16" spans="1:40" s="30" customFormat="1" ht="12" customHeight="1" x14ac:dyDescent="0.2">
      <c r="A16" s="133"/>
      <c r="B16" s="134"/>
      <c r="C16" s="135"/>
      <c r="D16" s="136"/>
      <c r="E16" s="136"/>
      <c r="F16" s="137"/>
      <c r="G16" s="138"/>
      <c r="H16" s="139"/>
      <c r="I16" s="140"/>
      <c r="J16" s="137"/>
      <c r="K16" s="138"/>
      <c r="L16" s="447"/>
      <c r="M16" s="314"/>
      <c r="N16" s="475"/>
      <c r="O16" s="467"/>
      <c r="P16" s="452"/>
      <c r="Q16" s="314"/>
      <c r="R16" s="447"/>
      <c r="S16" s="452"/>
      <c r="T16" s="314"/>
    </row>
    <row r="17" spans="1:20" s="29" customFormat="1" x14ac:dyDescent="0.2">
      <c r="A17" s="120" t="s">
        <v>30</v>
      </c>
      <c r="B17" s="121" t="s">
        <v>31</v>
      </c>
      <c r="C17" s="122"/>
      <c r="D17" s="121"/>
      <c r="E17" s="121"/>
      <c r="F17" s="123">
        <f>C17-D17-E17</f>
        <v>0</v>
      </c>
      <c r="G17" s="124"/>
      <c r="H17" s="428"/>
      <c r="I17" s="429"/>
      <c r="J17" s="123">
        <f>(H17*F17)+0.5*(I17*F17)</f>
        <v>0</v>
      </c>
      <c r="K17" s="124"/>
      <c r="L17" s="448"/>
      <c r="M17" s="316">
        <f>L17*F17</f>
        <v>0</v>
      </c>
      <c r="N17" s="476"/>
      <c r="O17" s="468"/>
      <c r="P17" s="453"/>
      <c r="Q17" s="460">
        <f>N17*((O17*F17)+0.5*(P17*F17))</f>
        <v>0</v>
      </c>
      <c r="R17" s="448"/>
      <c r="S17" s="453"/>
      <c r="T17" s="460">
        <f>(1-N17)*((R17*F17)+0.5*(S17*F17))</f>
        <v>0</v>
      </c>
    </row>
    <row r="18" spans="1:20" s="30" customFormat="1" ht="12" customHeight="1" x14ac:dyDescent="0.2">
      <c r="A18" s="125"/>
      <c r="B18" s="126"/>
      <c r="C18" s="127"/>
      <c r="D18" s="128"/>
      <c r="E18" s="128"/>
      <c r="F18" s="129"/>
      <c r="G18" s="130"/>
      <c r="H18" s="131"/>
      <c r="I18" s="132"/>
      <c r="J18" s="129"/>
      <c r="K18" s="130"/>
      <c r="L18" s="446"/>
      <c r="M18" s="313"/>
      <c r="N18" s="474"/>
      <c r="O18" s="466"/>
      <c r="P18" s="451"/>
      <c r="Q18" s="313"/>
      <c r="R18" s="446"/>
      <c r="S18" s="451"/>
      <c r="T18" s="313"/>
    </row>
    <row r="19" spans="1:20" s="30" customFormat="1" ht="12" customHeight="1" x14ac:dyDescent="0.2">
      <c r="A19" s="125"/>
      <c r="B19" s="126"/>
      <c r="C19" s="127"/>
      <c r="D19" s="128"/>
      <c r="E19" s="128"/>
      <c r="F19" s="129"/>
      <c r="G19" s="130"/>
      <c r="H19" s="131"/>
      <c r="I19" s="132"/>
      <c r="J19" s="129"/>
      <c r="K19" s="130"/>
      <c r="L19" s="446"/>
      <c r="M19" s="313"/>
      <c r="N19" s="474"/>
      <c r="O19" s="466"/>
      <c r="P19" s="451"/>
      <c r="Q19" s="313"/>
      <c r="R19" s="446"/>
      <c r="S19" s="451"/>
      <c r="T19" s="313"/>
    </row>
    <row r="20" spans="1:20" s="30" customFormat="1" ht="12" customHeight="1" x14ac:dyDescent="0.2">
      <c r="A20" s="133"/>
      <c r="B20" s="134"/>
      <c r="C20" s="135"/>
      <c r="D20" s="136"/>
      <c r="E20" s="136"/>
      <c r="F20" s="137"/>
      <c r="G20" s="138"/>
      <c r="H20" s="139"/>
      <c r="I20" s="140"/>
      <c r="J20" s="137"/>
      <c r="K20" s="138"/>
      <c r="L20" s="449"/>
      <c r="M20" s="315"/>
      <c r="N20" s="477"/>
      <c r="O20" s="469"/>
      <c r="P20" s="454"/>
      <c r="Q20" s="315"/>
      <c r="R20" s="449"/>
      <c r="S20" s="454"/>
      <c r="T20" s="315"/>
    </row>
    <row r="21" spans="1:20" s="29" customFormat="1" x14ac:dyDescent="0.2">
      <c r="A21" s="120" t="s">
        <v>32</v>
      </c>
      <c r="B21" s="121" t="s">
        <v>33</v>
      </c>
      <c r="C21" s="122"/>
      <c r="D21" s="121"/>
      <c r="E21" s="121"/>
      <c r="F21" s="123">
        <f>C21-D21-E21</f>
        <v>0</v>
      </c>
      <c r="G21" s="124"/>
      <c r="H21" s="428"/>
      <c r="I21" s="429"/>
      <c r="J21" s="123">
        <f>(H21*F21)+0.5*(I21*F21)</f>
        <v>0</v>
      </c>
      <c r="K21" s="124"/>
      <c r="L21" s="430"/>
      <c r="M21" s="316">
        <f>L21*F21</f>
        <v>0</v>
      </c>
      <c r="N21" s="473"/>
      <c r="O21" s="465"/>
      <c r="P21" s="432"/>
      <c r="Q21" s="460">
        <f>N21*((O21*F21)+0.5*(P21*F21))</f>
        <v>0</v>
      </c>
      <c r="R21" s="430"/>
      <c r="S21" s="432"/>
      <c r="T21" s="460">
        <f>(1-N21)*((R21*F21)+0.5*(S21*F21))</f>
        <v>0</v>
      </c>
    </row>
    <row r="22" spans="1:20" s="29" customFormat="1" x14ac:dyDescent="0.2">
      <c r="A22" s="141"/>
      <c r="B22" s="142"/>
      <c r="C22" s="143"/>
      <c r="D22" s="142"/>
      <c r="E22" s="142"/>
      <c r="F22" s="144"/>
      <c r="G22" s="145"/>
      <c r="H22" s="457"/>
      <c r="I22" s="456"/>
      <c r="J22" s="144"/>
      <c r="K22" s="145"/>
      <c r="L22" s="450"/>
      <c r="M22" s="317"/>
      <c r="N22" s="478"/>
      <c r="O22" s="470"/>
      <c r="P22" s="455"/>
      <c r="Q22" s="317"/>
      <c r="R22" s="450"/>
      <c r="S22" s="455"/>
      <c r="T22" s="317"/>
    </row>
    <row r="23" spans="1:20" s="29" customFormat="1" x14ac:dyDescent="0.2">
      <c r="A23" s="141"/>
      <c r="B23" s="142"/>
      <c r="C23" s="143"/>
      <c r="D23" s="142"/>
      <c r="E23" s="142"/>
      <c r="F23" s="144"/>
      <c r="G23" s="145"/>
      <c r="H23" s="457"/>
      <c r="I23" s="456"/>
      <c r="J23" s="144"/>
      <c r="K23" s="145"/>
      <c r="L23" s="450"/>
      <c r="M23" s="317"/>
      <c r="N23" s="478"/>
      <c r="O23" s="470"/>
      <c r="P23" s="455"/>
      <c r="Q23" s="317"/>
      <c r="R23" s="450"/>
      <c r="S23" s="455"/>
      <c r="T23" s="317"/>
    </row>
    <row r="24" spans="1:20" s="30" customFormat="1" ht="12" customHeight="1" x14ac:dyDescent="0.2">
      <c r="A24" s="133"/>
      <c r="B24" s="134"/>
      <c r="C24" s="135"/>
      <c r="D24" s="136"/>
      <c r="E24" s="136"/>
      <c r="F24" s="137"/>
      <c r="G24" s="138"/>
      <c r="H24" s="139"/>
      <c r="I24" s="140"/>
      <c r="J24" s="137"/>
      <c r="K24" s="138"/>
      <c r="L24" s="447"/>
      <c r="M24" s="314"/>
      <c r="N24" s="475"/>
      <c r="O24" s="467"/>
      <c r="P24" s="452"/>
      <c r="Q24" s="314"/>
      <c r="R24" s="447"/>
      <c r="S24" s="452"/>
      <c r="T24" s="314"/>
    </row>
    <row r="25" spans="1:20" s="29" customFormat="1" x14ac:dyDescent="0.2">
      <c r="A25" s="120" t="s">
        <v>34</v>
      </c>
      <c r="B25" s="121" t="s">
        <v>35</v>
      </c>
      <c r="C25" s="122"/>
      <c r="D25" s="121"/>
      <c r="E25" s="121"/>
      <c r="F25" s="123">
        <f>C25-D25-E25</f>
        <v>0</v>
      </c>
      <c r="G25" s="124"/>
      <c r="H25" s="428"/>
      <c r="I25" s="429"/>
      <c r="J25" s="123">
        <f>(H25*F25)+0.5*(I25*F25)</f>
        <v>0</v>
      </c>
      <c r="K25" s="124"/>
      <c r="L25" s="448"/>
      <c r="M25" s="316">
        <f>L25*F25</f>
        <v>0</v>
      </c>
      <c r="N25" s="476"/>
      <c r="O25" s="468"/>
      <c r="P25" s="453"/>
      <c r="Q25" s="460">
        <f>N25*((O25*F25)+0.5*(P25*F25))</f>
        <v>0</v>
      </c>
      <c r="R25" s="448"/>
      <c r="S25" s="453"/>
      <c r="T25" s="460">
        <f>(1-N25)*((R25*F25)+0.5*(S25*F25))</f>
        <v>0</v>
      </c>
    </row>
    <row r="26" spans="1:20" s="30" customFormat="1" ht="12" customHeight="1" x14ac:dyDescent="0.2">
      <c r="A26" s="125"/>
      <c r="B26" s="126"/>
      <c r="C26" s="127"/>
      <c r="D26" s="128"/>
      <c r="E26" s="128"/>
      <c r="F26" s="129"/>
      <c r="G26" s="130"/>
      <c r="H26" s="131"/>
      <c r="I26" s="132"/>
      <c r="J26" s="129"/>
      <c r="K26" s="130"/>
      <c r="L26" s="446"/>
      <c r="M26" s="313"/>
      <c r="N26" s="474"/>
      <c r="O26" s="466"/>
      <c r="P26" s="451"/>
      <c r="Q26" s="313"/>
      <c r="R26" s="446"/>
      <c r="S26" s="451"/>
      <c r="T26" s="313"/>
    </row>
    <row r="27" spans="1:20" s="30" customFormat="1" ht="12" customHeight="1" x14ac:dyDescent="0.2">
      <c r="A27" s="125"/>
      <c r="B27" s="126"/>
      <c r="C27" s="127"/>
      <c r="D27" s="128"/>
      <c r="E27" s="128"/>
      <c r="F27" s="129"/>
      <c r="G27" s="130"/>
      <c r="H27" s="131"/>
      <c r="I27" s="132"/>
      <c r="J27" s="129"/>
      <c r="K27" s="130"/>
      <c r="L27" s="446"/>
      <c r="M27" s="313"/>
      <c r="N27" s="474"/>
      <c r="O27" s="466"/>
      <c r="P27" s="451"/>
      <c r="Q27" s="313"/>
      <c r="R27" s="446"/>
      <c r="S27" s="451"/>
      <c r="T27" s="313"/>
    </row>
    <row r="28" spans="1:20" s="30" customFormat="1" ht="12" customHeight="1" x14ac:dyDescent="0.2">
      <c r="A28" s="133"/>
      <c r="B28" s="134"/>
      <c r="C28" s="135"/>
      <c r="D28" s="136"/>
      <c r="E28" s="136"/>
      <c r="F28" s="137"/>
      <c r="G28" s="138"/>
      <c r="H28" s="139"/>
      <c r="I28" s="140"/>
      <c r="J28" s="137"/>
      <c r="K28" s="138"/>
      <c r="L28" s="449"/>
      <c r="M28" s="315"/>
      <c r="N28" s="477"/>
      <c r="O28" s="469"/>
      <c r="P28" s="454"/>
      <c r="Q28" s="315"/>
      <c r="R28" s="449"/>
      <c r="S28" s="454"/>
      <c r="T28" s="315"/>
    </row>
    <row r="29" spans="1:20" s="29" customFormat="1" x14ac:dyDescent="0.2">
      <c r="A29" s="120" t="s">
        <v>36</v>
      </c>
      <c r="B29" s="121" t="s">
        <v>37</v>
      </c>
      <c r="C29" s="122"/>
      <c r="D29" s="121"/>
      <c r="E29" s="121"/>
      <c r="F29" s="123">
        <f>C29-D29-E29</f>
        <v>0</v>
      </c>
      <c r="G29" s="124"/>
      <c r="H29" s="428"/>
      <c r="I29" s="429"/>
      <c r="J29" s="123">
        <f>(H29*F29)+0.5*(I29*F29)</f>
        <v>0</v>
      </c>
      <c r="K29" s="124"/>
      <c r="L29" s="430"/>
      <c r="M29" s="316">
        <f>L29*F29</f>
        <v>0</v>
      </c>
      <c r="N29" s="473"/>
      <c r="O29" s="465"/>
      <c r="P29" s="432"/>
      <c r="Q29" s="460">
        <f>N29*((O29*F29)+0.5*(P29*F29))</f>
        <v>0</v>
      </c>
      <c r="R29" s="430"/>
      <c r="S29" s="432"/>
      <c r="T29" s="460">
        <f>(1-N29)*((R29*F29)+0.5*(S29*F29))</f>
        <v>0</v>
      </c>
    </row>
    <row r="30" spans="1:20" s="30" customFormat="1" ht="12" customHeight="1" x14ac:dyDescent="0.2">
      <c r="A30" s="125"/>
      <c r="B30" s="126"/>
      <c r="C30" s="127"/>
      <c r="D30" s="128"/>
      <c r="E30" s="128"/>
      <c r="F30" s="129"/>
      <c r="G30" s="130"/>
      <c r="H30" s="131"/>
      <c r="I30" s="132"/>
      <c r="J30" s="129"/>
      <c r="K30" s="130"/>
      <c r="L30" s="446"/>
      <c r="M30" s="313"/>
      <c r="N30" s="474"/>
      <c r="O30" s="466"/>
      <c r="P30" s="451"/>
      <c r="Q30" s="313"/>
      <c r="R30" s="446"/>
      <c r="S30" s="451"/>
      <c r="T30" s="313"/>
    </row>
    <row r="31" spans="1:20" s="30" customFormat="1" ht="12" customHeight="1" x14ac:dyDescent="0.2">
      <c r="A31" s="125"/>
      <c r="B31" s="126"/>
      <c r="C31" s="127"/>
      <c r="D31" s="128"/>
      <c r="E31" s="128"/>
      <c r="F31" s="129"/>
      <c r="G31" s="130"/>
      <c r="H31" s="131"/>
      <c r="I31" s="132"/>
      <c r="J31" s="129"/>
      <c r="K31" s="130"/>
      <c r="L31" s="446"/>
      <c r="M31" s="313"/>
      <c r="N31" s="474"/>
      <c r="O31" s="466"/>
      <c r="P31" s="451"/>
      <c r="Q31" s="313"/>
      <c r="R31" s="446"/>
      <c r="S31" s="451"/>
      <c r="T31" s="313"/>
    </row>
    <row r="32" spans="1:20" s="30" customFormat="1" ht="12" customHeight="1" x14ac:dyDescent="0.2">
      <c r="A32" s="133"/>
      <c r="B32" s="134"/>
      <c r="C32" s="135"/>
      <c r="D32" s="136"/>
      <c r="E32" s="136"/>
      <c r="F32" s="137"/>
      <c r="G32" s="138"/>
      <c r="H32" s="139"/>
      <c r="I32" s="140"/>
      <c r="J32" s="137"/>
      <c r="K32" s="138"/>
      <c r="L32" s="447"/>
      <c r="M32" s="314"/>
      <c r="N32" s="475"/>
      <c r="O32" s="467"/>
      <c r="P32" s="452"/>
      <c r="Q32" s="314"/>
      <c r="R32" s="447"/>
      <c r="S32" s="452"/>
      <c r="T32" s="314"/>
    </row>
    <row r="33" spans="1:20" s="29" customFormat="1" x14ac:dyDescent="0.2">
      <c r="A33" s="120" t="s">
        <v>38</v>
      </c>
      <c r="B33" s="121" t="s">
        <v>39</v>
      </c>
      <c r="C33" s="122"/>
      <c r="D33" s="121"/>
      <c r="E33" s="121"/>
      <c r="F33" s="123">
        <f>C33-D33-E33</f>
        <v>0</v>
      </c>
      <c r="G33" s="124"/>
      <c r="H33" s="428"/>
      <c r="I33" s="429"/>
      <c r="J33" s="123">
        <f>(H33*F33)+0.5*(I33*F33)</f>
        <v>0</v>
      </c>
      <c r="K33" s="124"/>
      <c r="L33" s="430"/>
      <c r="M33" s="316">
        <f>L33*F33</f>
        <v>0</v>
      </c>
      <c r="N33" s="473"/>
      <c r="O33" s="465"/>
      <c r="P33" s="432"/>
      <c r="Q33" s="460">
        <f>N33*((O33*F33)+0.5*(P33*F33))</f>
        <v>0</v>
      </c>
      <c r="R33" s="430"/>
      <c r="S33" s="432"/>
      <c r="T33" s="460">
        <f>(1-N33)*((R33*F33)+0.5*(S33*F33))</f>
        <v>0</v>
      </c>
    </row>
    <row r="34" spans="1:20" s="30" customFormat="1" ht="12" customHeight="1" x14ac:dyDescent="0.2">
      <c r="A34" s="125"/>
      <c r="B34" s="126"/>
      <c r="C34" s="127"/>
      <c r="D34" s="128"/>
      <c r="E34" s="128"/>
      <c r="F34" s="129"/>
      <c r="G34" s="130"/>
      <c r="H34" s="131"/>
      <c r="I34" s="132"/>
      <c r="J34" s="129"/>
      <c r="K34" s="130"/>
      <c r="L34" s="446"/>
      <c r="M34" s="313"/>
      <c r="N34" s="474"/>
      <c r="O34" s="466"/>
      <c r="P34" s="451"/>
      <c r="Q34" s="313"/>
      <c r="R34" s="446"/>
      <c r="S34" s="451"/>
      <c r="T34" s="313"/>
    </row>
    <row r="35" spans="1:20" s="30" customFormat="1" ht="12" customHeight="1" x14ac:dyDescent="0.2">
      <c r="A35" s="125"/>
      <c r="B35" s="126"/>
      <c r="C35" s="127"/>
      <c r="D35" s="128"/>
      <c r="E35" s="128"/>
      <c r="F35" s="129"/>
      <c r="G35" s="130"/>
      <c r="H35" s="131"/>
      <c r="I35" s="132"/>
      <c r="J35" s="129"/>
      <c r="K35" s="130"/>
      <c r="L35" s="446"/>
      <c r="M35" s="313"/>
      <c r="N35" s="474"/>
      <c r="O35" s="466"/>
      <c r="P35" s="451"/>
      <c r="Q35" s="313"/>
      <c r="R35" s="446"/>
      <c r="S35" s="451"/>
      <c r="T35" s="313"/>
    </row>
    <row r="36" spans="1:20" s="30" customFormat="1" ht="12" customHeight="1" x14ac:dyDescent="0.2">
      <c r="A36" s="133"/>
      <c r="B36" s="134"/>
      <c r="C36" s="135"/>
      <c r="D36" s="136"/>
      <c r="E36" s="136"/>
      <c r="F36" s="137"/>
      <c r="G36" s="138"/>
      <c r="H36" s="139"/>
      <c r="I36" s="140"/>
      <c r="J36" s="137"/>
      <c r="K36" s="138"/>
      <c r="L36" s="447"/>
      <c r="M36" s="314"/>
      <c r="N36" s="475"/>
      <c r="O36" s="467"/>
      <c r="P36" s="452"/>
      <c r="Q36" s="314"/>
      <c r="R36" s="447"/>
      <c r="S36" s="452"/>
      <c r="T36" s="314"/>
    </row>
    <row r="37" spans="1:20" s="29" customFormat="1" x14ac:dyDescent="0.2">
      <c r="A37" s="120" t="s">
        <v>40</v>
      </c>
      <c r="B37" s="121" t="s">
        <v>41</v>
      </c>
      <c r="C37" s="122"/>
      <c r="D37" s="121"/>
      <c r="E37" s="121"/>
      <c r="F37" s="123">
        <f>C37-D37-E37</f>
        <v>0</v>
      </c>
      <c r="G37" s="124"/>
      <c r="H37" s="428"/>
      <c r="I37" s="429"/>
      <c r="J37" s="123">
        <f>(H37*F37)+0.5*(I37*F37)</f>
        <v>0</v>
      </c>
      <c r="K37" s="124"/>
      <c r="L37" s="430"/>
      <c r="M37" s="316">
        <f>L37*F37</f>
        <v>0</v>
      </c>
      <c r="N37" s="473"/>
      <c r="O37" s="465"/>
      <c r="P37" s="432"/>
      <c r="Q37" s="460">
        <f>N37*((O37*F37)+0.5*(P37*F37))</f>
        <v>0</v>
      </c>
      <c r="R37" s="430"/>
      <c r="S37" s="432"/>
      <c r="T37" s="460">
        <f>(1-N37)*((R37*F37)+0.5*(S37*F37))</f>
        <v>0</v>
      </c>
    </row>
    <row r="38" spans="1:20" s="30" customFormat="1" ht="11.25" customHeight="1" x14ac:dyDescent="0.2">
      <c r="A38" s="125"/>
      <c r="B38" s="126"/>
      <c r="C38" s="127"/>
      <c r="D38" s="128"/>
      <c r="E38" s="128"/>
      <c r="F38" s="129"/>
      <c r="G38" s="130"/>
      <c r="H38" s="131"/>
      <c r="I38" s="132"/>
      <c r="J38" s="129"/>
      <c r="K38" s="130"/>
      <c r="L38" s="446"/>
      <c r="M38" s="313"/>
      <c r="N38" s="474"/>
      <c r="O38" s="466"/>
      <c r="P38" s="451"/>
      <c r="Q38" s="313"/>
      <c r="R38" s="446"/>
      <c r="S38" s="451"/>
      <c r="T38" s="313"/>
    </row>
    <row r="39" spans="1:20" s="30" customFormat="1" ht="11.25" customHeight="1" x14ac:dyDescent="0.2">
      <c r="A39" s="125"/>
      <c r="B39" s="126"/>
      <c r="C39" s="127"/>
      <c r="D39" s="128"/>
      <c r="E39" s="128"/>
      <c r="F39" s="129"/>
      <c r="G39" s="130"/>
      <c r="H39" s="131"/>
      <c r="I39" s="132"/>
      <c r="J39" s="129"/>
      <c r="K39" s="130"/>
      <c r="L39" s="446"/>
      <c r="M39" s="313"/>
      <c r="N39" s="474"/>
      <c r="O39" s="466"/>
      <c r="P39" s="451"/>
      <c r="Q39" s="313"/>
      <c r="R39" s="446"/>
      <c r="S39" s="451"/>
      <c r="T39" s="313"/>
    </row>
    <row r="40" spans="1:20" s="30" customFormat="1" ht="11.25" customHeight="1" x14ac:dyDescent="0.2">
      <c r="A40" s="133"/>
      <c r="B40" s="134"/>
      <c r="C40" s="135"/>
      <c r="D40" s="136"/>
      <c r="E40" s="136"/>
      <c r="F40" s="137"/>
      <c r="G40" s="138"/>
      <c r="H40" s="139"/>
      <c r="I40" s="140"/>
      <c r="J40" s="137"/>
      <c r="K40" s="138"/>
      <c r="L40" s="447"/>
      <c r="M40" s="314"/>
      <c r="N40" s="475"/>
      <c r="O40" s="467"/>
      <c r="P40" s="452"/>
      <c r="Q40" s="314"/>
      <c r="R40" s="447"/>
      <c r="S40" s="452"/>
      <c r="T40" s="314"/>
    </row>
    <row r="41" spans="1:20" s="29" customFormat="1" x14ac:dyDescent="0.2">
      <c r="A41" s="120" t="s">
        <v>42</v>
      </c>
      <c r="B41" s="121" t="s">
        <v>43</v>
      </c>
      <c r="C41" s="122"/>
      <c r="D41" s="121"/>
      <c r="E41" s="121"/>
      <c r="F41" s="123">
        <f>C41-D41-E41</f>
        <v>0</v>
      </c>
      <c r="G41" s="124"/>
      <c r="H41" s="428"/>
      <c r="I41" s="429"/>
      <c r="J41" s="123">
        <f>(H41*F41)+0.5*(I41*F41)</f>
        <v>0</v>
      </c>
      <c r="K41" s="124"/>
      <c r="L41" s="448"/>
      <c r="M41" s="316">
        <f>L41*F41</f>
        <v>0</v>
      </c>
      <c r="N41" s="476"/>
      <c r="O41" s="468"/>
      <c r="P41" s="453"/>
      <c r="Q41" s="460">
        <f>N41*((O41*F41)+0.5*(P41*F41))</f>
        <v>0</v>
      </c>
      <c r="R41" s="448"/>
      <c r="S41" s="453"/>
      <c r="T41" s="460">
        <f>(1-N41)*((R41*F41)+0.5*(S41*F41))</f>
        <v>0</v>
      </c>
    </row>
    <row r="42" spans="1:20" s="30" customFormat="1" ht="12" customHeight="1" x14ac:dyDescent="0.2">
      <c r="A42" s="125"/>
      <c r="B42" s="126"/>
      <c r="C42" s="127"/>
      <c r="D42" s="128"/>
      <c r="E42" s="128"/>
      <c r="F42" s="129"/>
      <c r="G42" s="130"/>
      <c r="H42" s="131"/>
      <c r="I42" s="132"/>
      <c r="J42" s="129"/>
      <c r="K42" s="130"/>
      <c r="L42" s="446"/>
      <c r="M42" s="313"/>
      <c r="N42" s="474"/>
      <c r="O42" s="466"/>
      <c r="P42" s="451"/>
      <c r="Q42" s="313"/>
      <c r="R42" s="446"/>
      <c r="S42" s="451"/>
      <c r="T42" s="313"/>
    </row>
    <row r="43" spans="1:20" s="30" customFormat="1" ht="12" customHeight="1" x14ac:dyDescent="0.2">
      <c r="A43" s="125"/>
      <c r="B43" s="126"/>
      <c r="C43" s="127"/>
      <c r="D43" s="128"/>
      <c r="E43" s="128"/>
      <c r="F43" s="129"/>
      <c r="G43" s="130"/>
      <c r="H43" s="131"/>
      <c r="I43" s="132"/>
      <c r="J43" s="129"/>
      <c r="K43" s="130"/>
      <c r="L43" s="446"/>
      <c r="M43" s="313"/>
      <c r="N43" s="474"/>
      <c r="O43" s="466"/>
      <c r="P43" s="451"/>
      <c r="Q43" s="313"/>
      <c r="R43" s="446"/>
      <c r="S43" s="451"/>
      <c r="T43" s="313"/>
    </row>
    <row r="44" spans="1:20" s="30" customFormat="1" ht="12" customHeight="1" x14ac:dyDescent="0.2">
      <c r="A44" s="133"/>
      <c r="B44" s="134"/>
      <c r="C44" s="135"/>
      <c r="D44" s="136"/>
      <c r="E44" s="136"/>
      <c r="F44" s="137"/>
      <c r="G44" s="138"/>
      <c r="H44" s="139"/>
      <c r="I44" s="140"/>
      <c r="J44" s="137"/>
      <c r="K44" s="138"/>
      <c r="L44" s="447"/>
      <c r="M44" s="314"/>
      <c r="N44" s="475"/>
      <c r="O44" s="467"/>
      <c r="P44" s="452"/>
      <c r="Q44" s="314"/>
      <c r="R44" s="447"/>
      <c r="S44" s="452"/>
      <c r="T44" s="314"/>
    </row>
    <row r="45" spans="1:20" ht="15" customHeight="1" x14ac:dyDescent="0.2">
      <c r="A45" s="146"/>
      <c r="B45" s="147" t="s">
        <v>44</v>
      </c>
      <c r="C45" s="148">
        <f>SUM(C13:C44)</f>
        <v>0</v>
      </c>
      <c r="D45" s="149">
        <f>SUM(D13:D44)</f>
        <v>0</v>
      </c>
      <c r="E45" s="149">
        <f>SUM(E13:E44)</f>
        <v>0</v>
      </c>
      <c r="F45" s="150">
        <f>SUM(F13:F44)</f>
        <v>0</v>
      </c>
      <c r="G45" s="151">
        <f>SUM(G13:G44)</f>
        <v>0</v>
      </c>
      <c r="H45" s="152"/>
      <c r="I45" s="153"/>
      <c r="J45" s="154">
        <f>SUM(J13:J44)</f>
        <v>0</v>
      </c>
      <c r="K45" s="151">
        <f>SUM(K13:K44)</f>
        <v>0</v>
      </c>
      <c r="L45" s="318"/>
      <c r="M45" s="151">
        <f>SUM(M13:M44)</f>
        <v>0</v>
      </c>
      <c r="N45" s="479"/>
      <c r="O45" s="471"/>
      <c r="P45" s="319"/>
      <c r="Q45" s="461">
        <f>SUM(Q13:Q44)</f>
        <v>0</v>
      </c>
      <c r="R45" s="318"/>
      <c r="S45" s="319"/>
      <c r="T45" s="461">
        <f>SUM(T13:T44)</f>
        <v>0</v>
      </c>
    </row>
    <row r="46" spans="1:20" ht="20.100000000000001" customHeight="1" x14ac:dyDescent="0.2">
      <c r="A46" s="592"/>
      <c r="B46" s="592"/>
      <c r="C46" s="592"/>
      <c r="D46" s="592"/>
      <c r="E46" s="592"/>
      <c r="F46" s="592"/>
      <c r="G46" s="592"/>
      <c r="H46" s="592"/>
      <c r="I46" s="592"/>
      <c r="J46" s="592"/>
      <c r="K46" s="592"/>
      <c r="L46" s="592"/>
      <c r="M46" s="592"/>
      <c r="N46" s="458"/>
    </row>
    <row r="47" spans="1:20" s="441" customFormat="1" ht="20.100000000000001" customHeight="1" x14ac:dyDescent="0.2">
      <c r="A47" s="458"/>
      <c r="B47" s="458"/>
      <c r="C47" s="458"/>
      <c r="D47" s="458"/>
      <c r="E47" s="458"/>
      <c r="F47" s="458"/>
      <c r="G47" s="458"/>
      <c r="H47" s="463" t="s">
        <v>387</v>
      </c>
      <c r="I47" s="458"/>
      <c r="J47" s="458"/>
      <c r="K47" s="458"/>
      <c r="L47" s="458"/>
      <c r="M47" s="458"/>
      <c r="N47" s="458"/>
    </row>
    <row r="48" spans="1:20" ht="20.100000000000001" customHeight="1" x14ac:dyDescent="0.2">
      <c r="A48" s="590" t="s">
        <v>382</v>
      </c>
      <c r="B48" s="590"/>
      <c r="C48" s="590"/>
      <c r="D48" s="590"/>
      <c r="E48" s="590"/>
      <c r="F48" s="590"/>
      <c r="G48" s="459">
        <f>IFERROR(J45/$F$45,0)</f>
        <v>0</v>
      </c>
      <c r="H48" s="462">
        <f>IF(G48&gt;=0.2,2,IF(G48&gt;=0.1,1,0))</f>
        <v>0</v>
      </c>
      <c r="I48" s="33"/>
      <c r="J48" s="34"/>
    </row>
    <row r="49" spans="1:18" s="441" customFormat="1" ht="20.100000000000001" customHeight="1" x14ac:dyDescent="0.2">
      <c r="A49" s="590" t="s">
        <v>386</v>
      </c>
      <c r="B49" s="590"/>
      <c r="C49" s="590"/>
      <c r="D49" s="590"/>
      <c r="E49" s="590"/>
      <c r="F49" s="590"/>
      <c r="G49" s="459">
        <f>IFERROR(Q45/$F$45,0)</f>
        <v>0</v>
      </c>
      <c r="H49" s="462">
        <f>IF(G49&gt;=0.1,3,0)</f>
        <v>0</v>
      </c>
      <c r="I49" s="440"/>
      <c r="J49" s="34"/>
    </row>
    <row r="50" spans="1:18" s="441" customFormat="1" ht="20.100000000000001" customHeight="1" x14ac:dyDescent="0.2">
      <c r="A50" s="590" t="s">
        <v>388</v>
      </c>
      <c r="B50" s="590"/>
      <c r="C50" s="590"/>
      <c r="D50" s="590"/>
      <c r="E50" s="590"/>
      <c r="F50" s="590"/>
      <c r="G50" s="459">
        <f>IFERROR(T45/F45,0)</f>
        <v>0</v>
      </c>
      <c r="H50" s="462">
        <f>IF(G50&gt;=0.5,3,0)</f>
        <v>0</v>
      </c>
      <c r="I50" s="440"/>
      <c r="J50" s="34"/>
    </row>
    <row r="51" spans="1:18" s="441" customFormat="1" ht="20.100000000000001" customHeight="1" x14ac:dyDescent="0.2">
      <c r="A51" s="590" t="s">
        <v>385</v>
      </c>
      <c r="B51" s="590"/>
      <c r="C51" s="590"/>
      <c r="D51" s="590"/>
      <c r="E51" s="590"/>
      <c r="F51" s="590"/>
      <c r="G51" s="459">
        <f>IFERROR(M45/$F$45,0)</f>
        <v>0</v>
      </c>
      <c r="H51" s="462">
        <f>IF(G51&gt;=0.2,1,0)</f>
        <v>0</v>
      </c>
      <c r="I51" s="440"/>
      <c r="J51" s="34"/>
    </row>
    <row r="52" spans="1:18" s="31" customFormat="1" ht="20.100000000000001" customHeight="1" x14ac:dyDescent="0.2">
      <c r="A52" s="590" t="s">
        <v>383</v>
      </c>
      <c r="B52" s="590"/>
      <c r="C52" s="590"/>
      <c r="D52" s="590"/>
      <c r="E52" s="590"/>
      <c r="F52" s="590"/>
      <c r="G52" s="459">
        <f>IFERROR(G45/$F$45,0)</f>
        <v>0</v>
      </c>
      <c r="H52" s="462">
        <f>IF(G52&gt;0,1,0)</f>
        <v>0</v>
      </c>
      <c r="I52" s="155"/>
      <c r="L52" s="32"/>
    </row>
    <row r="53" spans="1:18" ht="20.100000000000001" customHeight="1" x14ac:dyDescent="0.2">
      <c r="A53" s="590" t="s">
        <v>384</v>
      </c>
      <c r="B53" s="590"/>
      <c r="C53" s="590"/>
      <c r="D53" s="590"/>
      <c r="E53" s="590"/>
      <c r="F53" s="590"/>
      <c r="G53" s="459">
        <f>IFERROR(K45/$F$45,0)</f>
        <v>0</v>
      </c>
      <c r="H53" s="462">
        <f>IF(G53&gt;0,1,0)</f>
        <v>0</v>
      </c>
      <c r="I53" s="33"/>
      <c r="J53" s="33"/>
      <c r="K53" s="34"/>
      <c r="L53" s="34"/>
      <c r="M53" s="34"/>
      <c r="N53" s="34"/>
      <c r="O53" s="34"/>
      <c r="P53" s="34"/>
      <c r="Q53" s="34"/>
      <c r="R53" s="34"/>
    </row>
  </sheetData>
  <mergeCells count="30">
    <mergeCell ref="A53:F53"/>
    <mergeCell ref="A51:F51"/>
    <mergeCell ref="A49:F49"/>
    <mergeCell ref="A50:F50"/>
    <mergeCell ref="A52:F52"/>
    <mergeCell ref="R9:T9"/>
    <mergeCell ref="H8:J9"/>
    <mergeCell ref="L8:M9"/>
    <mergeCell ref="N9:Q9"/>
    <mergeCell ref="N8:T8"/>
    <mergeCell ref="A48:F48"/>
    <mergeCell ref="A5:G5"/>
    <mergeCell ref="H5:M5"/>
    <mergeCell ref="A46:M46"/>
    <mergeCell ref="A6:G6"/>
    <mergeCell ref="H6:M6"/>
    <mergeCell ref="H7:J7"/>
    <mergeCell ref="L7:M7"/>
    <mergeCell ref="A8:B10"/>
    <mergeCell ref="C8:C10"/>
    <mergeCell ref="K8:K10"/>
    <mergeCell ref="D8:D10"/>
    <mergeCell ref="E8:E10"/>
    <mergeCell ref="F8:F10"/>
    <mergeCell ref="G8:G10"/>
    <mergeCell ref="A1:G1"/>
    <mergeCell ref="H1:M1"/>
    <mergeCell ref="A2:C2"/>
    <mergeCell ref="A3:B3"/>
    <mergeCell ref="A4:M4"/>
  </mergeCells>
  <pageMargins left="0.7" right="0.7" top="0.75" bottom="0.75" header="0.3" footer="0.3"/>
  <pageSetup scale="51" fitToHeight="3" orientation="landscape" r:id="rId1"/>
  <headerFooter>
    <oddFooter>&amp;C&amp;9State of Tennessee HPBr v1 7/1/2015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86"/>
  <sheetViews>
    <sheetView zoomScale="85" zoomScaleNormal="85" workbookViewId="0">
      <selection activeCell="A16" sqref="A16"/>
    </sheetView>
  </sheetViews>
  <sheetFormatPr defaultColWidth="9.140625" defaultRowHeight="12.75" x14ac:dyDescent="0.2"/>
  <cols>
    <col min="1" max="1" width="82.7109375" style="23" customWidth="1"/>
    <col min="2" max="16384" width="9.140625" style="23"/>
  </cols>
  <sheetData>
    <row r="1" spans="1:1" s="19" customFormat="1" ht="20.100000000000001" customHeight="1" x14ac:dyDescent="0.2">
      <c r="A1" s="17" t="s">
        <v>45</v>
      </c>
    </row>
    <row r="2" spans="1:1" s="35" customFormat="1" ht="18.75" customHeight="1" x14ac:dyDescent="0.2">
      <c r="A2" s="20" t="s">
        <v>132</v>
      </c>
    </row>
    <row r="3" spans="1:1" s="35" customFormat="1" ht="18.75" customHeight="1" x14ac:dyDescent="0.2">
      <c r="A3" s="20"/>
    </row>
    <row r="4" spans="1:1" s="35" customFormat="1" ht="15.75" customHeight="1" x14ac:dyDescent="0.2">
      <c r="A4" s="36" t="s">
        <v>46</v>
      </c>
    </row>
    <row r="5" spans="1:1" s="35" customFormat="1" ht="81" customHeight="1" x14ac:dyDescent="0.2">
      <c r="A5" s="37" t="s">
        <v>47</v>
      </c>
    </row>
    <row r="6" spans="1:1" s="35" customFormat="1" ht="18" x14ac:dyDescent="0.2">
      <c r="A6" s="439" t="s">
        <v>373</v>
      </c>
    </row>
    <row r="7" spans="1:1" s="35" customFormat="1" ht="25.5" x14ac:dyDescent="0.2">
      <c r="A7" s="439" t="s">
        <v>374</v>
      </c>
    </row>
    <row r="8" spans="1:1" s="35" customFormat="1" ht="38.25" x14ac:dyDescent="0.2">
      <c r="A8" s="439" t="s">
        <v>376</v>
      </c>
    </row>
    <row r="9" spans="1:1" s="35" customFormat="1" ht="63.75" x14ac:dyDescent="0.2">
      <c r="A9" s="439" t="s">
        <v>375</v>
      </c>
    </row>
    <row r="10" spans="1:1" s="35" customFormat="1" ht="31.5" customHeight="1" x14ac:dyDescent="0.2">
      <c r="A10" s="37" t="s">
        <v>48</v>
      </c>
    </row>
    <row r="11" spans="1:1" s="35" customFormat="1" ht="31.5" customHeight="1" x14ac:dyDescent="0.2">
      <c r="A11" s="439" t="s">
        <v>377</v>
      </c>
    </row>
    <row r="12" spans="1:1" s="35" customFormat="1" ht="20.100000000000001" customHeight="1" x14ac:dyDescent="0.2">
      <c r="A12" s="36" t="s">
        <v>13</v>
      </c>
    </row>
    <row r="13" spans="1:1" s="35" customFormat="1" ht="20.100000000000001" customHeight="1" x14ac:dyDescent="0.2">
      <c r="A13" s="160" t="s">
        <v>14</v>
      </c>
    </row>
    <row r="14" spans="1:1" s="35" customFormat="1" ht="126.75" customHeight="1" x14ac:dyDescent="0.2">
      <c r="A14" s="334" t="s">
        <v>304</v>
      </c>
    </row>
    <row r="15" spans="1:1" s="35" customFormat="1" ht="43.5" customHeight="1" x14ac:dyDescent="0.2">
      <c r="A15" s="38" t="s">
        <v>49</v>
      </c>
    </row>
    <row r="16" spans="1:1" s="35" customFormat="1" ht="120.75" customHeight="1" x14ac:dyDescent="0.2">
      <c r="A16" s="38" t="s">
        <v>50</v>
      </c>
    </row>
    <row r="17" spans="1:1" s="35" customFormat="1" ht="42.75" customHeight="1" x14ac:dyDescent="0.2">
      <c r="A17" s="334" t="s">
        <v>305</v>
      </c>
    </row>
    <row r="18" spans="1:1" ht="9.9499999999999993" customHeight="1" x14ac:dyDescent="0.2">
      <c r="A18" s="22"/>
    </row>
    <row r="19" spans="1:1" s="24" customFormat="1" ht="20.100000000000001" customHeight="1" x14ac:dyDescent="0.2">
      <c r="A19" s="23"/>
    </row>
    <row r="20" spans="1:1" ht="35.1" customHeight="1" x14ac:dyDescent="0.2"/>
    <row r="21" spans="1:1" s="39" customFormat="1" x14ac:dyDescent="0.2">
      <c r="A21" s="23"/>
    </row>
    <row r="22" spans="1:1" ht="15" customHeight="1" x14ac:dyDescent="0.2"/>
    <row r="23" spans="1:1" ht="15" customHeight="1" x14ac:dyDescent="0.2"/>
    <row r="24" spans="1:1" ht="15" customHeight="1" x14ac:dyDescent="0.2"/>
    <row r="25" spans="1:1" ht="15" customHeight="1" x14ac:dyDescent="0.2"/>
    <row r="26" spans="1:1" ht="15" customHeight="1" x14ac:dyDescent="0.2"/>
    <row r="27" spans="1:1" ht="15" customHeight="1" x14ac:dyDescent="0.2"/>
    <row r="28" spans="1:1" ht="15" customHeight="1" x14ac:dyDescent="0.2"/>
    <row r="29" spans="1:1" ht="15" customHeight="1" x14ac:dyDescent="0.2"/>
    <row r="30" spans="1:1" ht="15" customHeight="1" x14ac:dyDescent="0.2"/>
    <row r="31" spans="1:1" ht="15" customHeight="1" x14ac:dyDescent="0.2"/>
    <row r="32" spans="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30"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80" hidden="1" x14ac:dyDescent="0.2"/>
    <row r="81" hidden="1" x14ac:dyDescent="0.2"/>
    <row r="82" hidden="1" x14ac:dyDescent="0.2"/>
    <row r="83" hidden="1" x14ac:dyDescent="0.2"/>
    <row r="84" hidden="1" x14ac:dyDescent="0.2"/>
    <row r="85" hidden="1" x14ac:dyDescent="0.2"/>
    <row r="86" hidden="1" x14ac:dyDescent="0.2"/>
  </sheetData>
  <sheetProtection selectLockedCells="1"/>
  <phoneticPr fontId="3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8"/>
  </sheetPr>
  <dimension ref="A1:M75"/>
  <sheetViews>
    <sheetView topLeftCell="A16" zoomScaleNormal="100" workbookViewId="0">
      <selection activeCell="J16" sqref="J16"/>
    </sheetView>
  </sheetViews>
  <sheetFormatPr defaultColWidth="9.140625" defaultRowHeight="12.75" x14ac:dyDescent="0.2"/>
  <cols>
    <col min="1" max="2" width="10.5703125" style="23" customWidth="1"/>
    <col min="3" max="3" width="7.7109375" style="23" bestFit="1" customWidth="1"/>
    <col min="4" max="4" width="9.42578125" style="23" customWidth="1"/>
    <col min="5" max="5" width="6" style="23" customWidth="1"/>
    <col min="6" max="6" width="11.7109375" style="23" customWidth="1"/>
    <col min="7" max="7" width="9.140625" style="23"/>
    <col min="8" max="8" width="8.85546875" style="23" customWidth="1"/>
    <col min="9" max="9" width="9.7109375" style="23" customWidth="1"/>
    <col min="10" max="10" width="9.42578125" style="23" customWidth="1"/>
    <col min="11" max="11" width="9.85546875" style="23" customWidth="1"/>
    <col min="12" max="12" width="15.140625" style="23" customWidth="1"/>
    <col min="13" max="13" width="7.42578125" style="23" customWidth="1"/>
    <col min="14" max="16384" width="9.140625" style="23"/>
  </cols>
  <sheetData>
    <row r="1" spans="1:13" s="19" customFormat="1" ht="20.100000000000001" customHeight="1" x14ac:dyDescent="0.2">
      <c r="A1" s="585" t="s">
        <v>45</v>
      </c>
      <c r="B1" s="585"/>
      <c r="C1" s="585"/>
      <c r="D1" s="585"/>
      <c r="E1" s="585"/>
      <c r="F1" s="585"/>
      <c r="G1" s="585"/>
      <c r="H1" s="585"/>
      <c r="I1" s="585"/>
      <c r="J1" s="585"/>
      <c r="K1" s="658"/>
      <c r="L1" s="658"/>
      <c r="M1" s="658"/>
    </row>
    <row r="2" spans="1:13" s="35" customFormat="1" ht="18.75" customHeight="1" x14ac:dyDescent="0.2">
      <c r="A2" s="587" t="s">
        <v>132</v>
      </c>
      <c r="B2" s="586"/>
      <c r="C2" s="586"/>
      <c r="D2" s="586"/>
      <c r="E2" s="586"/>
      <c r="F2" s="586"/>
      <c r="G2" s="586"/>
      <c r="H2" s="586"/>
      <c r="I2" s="586"/>
      <c r="J2" s="586"/>
      <c r="K2" s="658"/>
      <c r="L2" s="658"/>
      <c r="M2" s="658"/>
    </row>
    <row r="3" spans="1:13" s="35" customFormat="1" ht="18.75" customHeight="1" x14ac:dyDescent="0.2">
      <c r="A3" s="20"/>
      <c r="B3" s="18"/>
      <c r="C3" s="18"/>
      <c r="D3" s="18"/>
      <c r="E3" s="18"/>
      <c r="F3" s="18"/>
      <c r="G3" s="18"/>
      <c r="H3" s="18"/>
      <c r="I3" s="18"/>
      <c r="J3" s="18"/>
      <c r="K3" s="40"/>
      <c r="L3" s="40"/>
      <c r="M3" s="40"/>
    </row>
    <row r="4" spans="1:13" ht="20.100000000000001" customHeight="1" x14ac:dyDescent="0.2">
      <c r="A4" s="659" t="s">
        <v>51</v>
      </c>
      <c r="B4" s="659"/>
      <c r="C4" s="659"/>
      <c r="D4" s="659"/>
      <c r="E4" s="41"/>
      <c r="F4" s="35" t="s">
        <v>52</v>
      </c>
      <c r="G4" s="42"/>
      <c r="H4" s="42"/>
      <c r="I4" s="42"/>
      <c r="J4" s="42"/>
      <c r="K4" s="42"/>
      <c r="M4" s="42"/>
    </row>
    <row r="5" spans="1:13" ht="46.5" customHeight="1" x14ac:dyDescent="0.2">
      <c r="A5" s="43" t="s">
        <v>53</v>
      </c>
      <c r="B5" s="660" t="s">
        <v>3</v>
      </c>
      <c r="C5" s="661"/>
      <c r="D5" s="662"/>
      <c r="E5" s="44"/>
      <c r="F5" s="663" t="s">
        <v>54</v>
      </c>
      <c r="G5" s="664"/>
      <c r="H5" s="665"/>
      <c r="I5" s="45" t="s">
        <v>55</v>
      </c>
      <c r="J5" s="45" t="s">
        <v>56</v>
      </c>
      <c r="K5" s="45" t="s">
        <v>57</v>
      </c>
      <c r="L5" s="666" t="s">
        <v>58</v>
      </c>
      <c r="M5" s="666"/>
    </row>
    <row r="6" spans="1:13" ht="21.75" customHeight="1" x14ac:dyDescent="0.2">
      <c r="A6" s="46">
        <v>1</v>
      </c>
      <c r="B6" s="657" t="s">
        <v>59</v>
      </c>
      <c r="C6" s="657"/>
      <c r="D6" s="657"/>
      <c r="E6" s="47"/>
      <c r="F6" s="648"/>
      <c r="G6" s="649" t="s">
        <v>60</v>
      </c>
      <c r="H6" s="650"/>
      <c r="I6" s="651">
        <v>0.1</v>
      </c>
      <c r="J6" s="651">
        <v>0.7</v>
      </c>
      <c r="K6" s="651">
        <v>1.4</v>
      </c>
      <c r="L6" s="646" t="s">
        <v>61</v>
      </c>
      <c r="M6" s="646"/>
    </row>
    <row r="7" spans="1:13" ht="32.25" customHeight="1" x14ac:dyDescent="0.2">
      <c r="A7" s="46">
        <v>2</v>
      </c>
      <c r="B7" s="653" t="s">
        <v>62</v>
      </c>
      <c r="C7" s="653"/>
      <c r="D7" s="653"/>
      <c r="E7" s="47"/>
      <c r="F7" s="648"/>
      <c r="G7" s="649"/>
      <c r="H7" s="650"/>
      <c r="I7" s="652"/>
      <c r="J7" s="652"/>
      <c r="K7" s="652"/>
      <c r="L7" s="646"/>
      <c r="M7" s="646"/>
    </row>
    <row r="8" spans="1:13" ht="21.75" customHeight="1" x14ac:dyDescent="0.2">
      <c r="A8" s="46">
        <v>3</v>
      </c>
      <c r="B8" s="653" t="s">
        <v>63</v>
      </c>
      <c r="C8" s="653"/>
      <c r="D8" s="653"/>
      <c r="E8" s="47"/>
      <c r="F8" s="648"/>
      <c r="G8" s="649" t="s">
        <v>64</v>
      </c>
      <c r="H8" s="650"/>
      <c r="I8" s="651">
        <v>0.1</v>
      </c>
      <c r="J8" s="651">
        <v>0.4</v>
      </c>
      <c r="K8" s="651">
        <v>0.8</v>
      </c>
      <c r="L8" s="646" t="s">
        <v>65</v>
      </c>
      <c r="M8" s="646"/>
    </row>
    <row r="9" spans="1:13" ht="21.75" customHeight="1" x14ac:dyDescent="0.2">
      <c r="A9" s="46">
        <v>4</v>
      </c>
      <c r="B9" s="653" t="s">
        <v>66</v>
      </c>
      <c r="C9" s="653"/>
      <c r="D9" s="653"/>
      <c r="E9" s="47"/>
      <c r="F9" s="648"/>
      <c r="G9" s="649"/>
      <c r="H9" s="650"/>
      <c r="I9" s="652"/>
      <c r="J9" s="652"/>
      <c r="K9" s="652"/>
      <c r="L9" s="646"/>
      <c r="M9" s="646"/>
    </row>
    <row r="10" spans="1:13" ht="21.75" customHeight="1" x14ac:dyDescent="0.2">
      <c r="A10" s="46">
        <v>5</v>
      </c>
      <c r="B10" s="653" t="s">
        <v>67</v>
      </c>
      <c r="C10" s="653"/>
      <c r="D10" s="653"/>
      <c r="E10" s="48"/>
      <c r="F10" s="654"/>
      <c r="G10" s="655" t="s">
        <v>68</v>
      </c>
      <c r="H10" s="656"/>
      <c r="I10" s="651">
        <v>0.2</v>
      </c>
      <c r="J10" s="651">
        <v>0.4</v>
      </c>
      <c r="K10" s="644">
        <v>1</v>
      </c>
      <c r="L10" s="646" t="s">
        <v>69</v>
      </c>
      <c r="M10" s="646"/>
    </row>
    <row r="11" spans="1:13" ht="21.75" customHeight="1" x14ac:dyDescent="0.2">
      <c r="A11" s="46">
        <v>6</v>
      </c>
      <c r="B11" s="653" t="s">
        <v>70</v>
      </c>
      <c r="C11" s="653"/>
      <c r="D11" s="653"/>
      <c r="E11" s="48"/>
      <c r="F11" s="654"/>
      <c r="G11" s="655"/>
      <c r="H11" s="656"/>
      <c r="I11" s="652"/>
      <c r="J11" s="652"/>
      <c r="K11" s="645"/>
      <c r="L11" s="646"/>
      <c r="M11" s="646"/>
    </row>
    <row r="12" spans="1:13" ht="21.75" customHeight="1" x14ac:dyDescent="0.2">
      <c r="A12" s="46">
        <v>7</v>
      </c>
      <c r="B12" s="653" t="s">
        <v>71</v>
      </c>
      <c r="C12" s="653"/>
      <c r="D12" s="653"/>
      <c r="E12" s="48"/>
      <c r="F12" s="654"/>
      <c r="G12" s="655" t="s">
        <v>72</v>
      </c>
      <c r="H12" s="656"/>
      <c r="I12" s="651">
        <v>0.33</v>
      </c>
      <c r="J12" s="651">
        <v>0.4</v>
      </c>
      <c r="K12" s="644">
        <v>1</v>
      </c>
      <c r="L12" s="646" t="s">
        <v>73</v>
      </c>
      <c r="M12" s="646"/>
    </row>
    <row r="13" spans="1:13" ht="21.75" customHeight="1" x14ac:dyDescent="0.2">
      <c r="A13" s="46">
        <v>8</v>
      </c>
      <c r="B13" s="653" t="s">
        <v>74</v>
      </c>
      <c r="C13" s="653"/>
      <c r="D13" s="653"/>
      <c r="E13" s="47"/>
      <c r="F13" s="654"/>
      <c r="G13" s="655"/>
      <c r="H13" s="656"/>
      <c r="I13" s="652"/>
      <c r="J13" s="652"/>
      <c r="K13" s="645"/>
      <c r="L13" s="646"/>
      <c r="M13" s="646"/>
    </row>
    <row r="14" spans="1:13" ht="21.75" customHeight="1" x14ac:dyDescent="0.2">
      <c r="A14" s="34"/>
      <c r="B14" s="49"/>
      <c r="C14" s="47"/>
      <c r="D14" s="47"/>
      <c r="E14" s="47"/>
      <c r="F14" s="648"/>
      <c r="G14" s="649" t="s">
        <v>75</v>
      </c>
      <c r="H14" s="650"/>
      <c r="I14" s="651">
        <v>0.5</v>
      </c>
      <c r="J14" s="651">
        <v>0.4</v>
      </c>
      <c r="K14" s="644">
        <v>1</v>
      </c>
      <c r="L14" s="646" t="s">
        <v>76</v>
      </c>
      <c r="M14" s="646"/>
    </row>
    <row r="15" spans="1:13" ht="21.75" customHeight="1" x14ac:dyDescent="0.2">
      <c r="A15" s="34"/>
      <c r="B15" s="49"/>
      <c r="C15" s="47"/>
      <c r="D15" s="47"/>
      <c r="E15" s="47"/>
      <c r="F15" s="648"/>
      <c r="G15" s="649"/>
      <c r="H15" s="650"/>
      <c r="I15" s="652"/>
      <c r="J15" s="652"/>
      <c r="K15" s="645"/>
      <c r="L15" s="646"/>
      <c r="M15" s="646"/>
    </row>
    <row r="16" spans="1:13" ht="20.100000000000001" customHeight="1" x14ac:dyDescent="0.2">
      <c r="A16" s="34"/>
      <c r="B16" s="49"/>
      <c r="C16" s="47"/>
      <c r="D16" s="47"/>
      <c r="E16" s="47"/>
      <c r="F16" s="47"/>
    </row>
    <row r="17" spans="1:13" ht="9.9499999999999993" customHeight="1" x14ac:dyDescent="0.2">
      <c r="A17" s="591"/>
      <c r="B17" s="591"/>
      <c r="C17" s="591"/>
      <c r="D17" s="591"/>
      <c r="E17" s="591"/>
      <c r="F17" s="591"/>
      <c r="G17" s="591"/>
      <c r="H17" s="591"/>
      <c r="I17" s="591"/>
      <c r="J17" s="591"/>
      <c r="K17" s="591"/>
      <c r="L17" s="591"/>
      <c r="M17" s="591"/>
    </row>
    <row r="18" spans="1:13" s="24" customFormat="1" ht="20.100000000000001" customHeight="1" thickBot="1" x14ac:dyDescent="0.25">
      <c r="A18" s="593" t="s">
        <v>77</v>
      </c>
      <c r="B18" s="647"/>
      <c r="C18" s="647"/>
      <c r="D18" s="647"/>
      <c r="E18" s="647"/>
      <c r="F18" s="647"/>
      <c r="G18" s="647"/>
      <c r="H18" s="647"/>
      <c r="I18" s="647"/>
      <c r="J18" s="647"/>
      <c r="K18" s="647"/>
      <c r="L18" s="647"/>
      <c r="M18" s="647"/>
    </row>
    <row r="19" spans="1:13" ht="35.1" customHeight="1" x14ac:dyDescent="0.2">
      <c r="A19" s="50" t="s">
        <v>78</v>
      </c>
      <c r="B19" s="51" t="s">
        <v>79</v>
      </c>
      <c r="C19" s="51" t="s">
        <v>80</v>
      </c>
      <c r="D19" s="628" t="s">
        <v>81</v>
      </c>
      <c r="E19" s="629"/>
      <c r="F19" s="628" t="s">
        <v>82</v>
      </c>
      <c r="G19" s="630"/>
      <c r="H19" s="51" t="s">
        <v>83</v>
      </c>
      <c r="I19" s="628" t="s">
        <v>84</v>
      </c>
      <c r="J19" s="629"/>
      <c r="K19" s="51" t="s">
        <v>85</v>
      </c>
      <c r="L19" s="51" t="s">
        <v>86</v>
      </c>
      <c r="M19" s="52" t="s">
        <v>87</v>
      </c>
    </row>
    <row r="20" spans="1:13" s="39" customFormat="1" ht="11.25" x14ac:dyDescent="0.2">
      <c r="A20" s="53"/>
      <c r="B20" s="26" t="s">
        <v>88</v>
      </c>
      <c r="C20" s="26" t="s">
        <v>88</v>
      </c>
      <c r="D20" s="27" t="s">
        <v>53</v>
      </c>
      <c r="E20" s="54" t="s">
        <v>89</v>
      </c>
      <c r="F20" s="27" t="s">
        <v>90</v>
      </c>
      <c r="G20" s="54" t="s">
        <v>91</v>
      </c>
      <c r="H20" s="26" t="s">
        <v>89</v>
      </c>
      <c r="I20" s="27" t="s">
        <v>92</v>
      </c>
      <c r="J20" s="54" t="s">
        <v>78</v>
      </c>
      <c r="K20" s="26" t="s">
        <v>88</v>
      </c>
      <c r="L20" s="26" t="s">
        <v>88</v>
      </c>
      <c r="M20" s="55"/>
    </row>
    <row r="21" spans="1:13" ht="15" customHeight="1" x14ac:dyDescent="0.2">
      <c r="A21" s="433" t="s">
        <v>381</v>
      </c>
      <c r="B21" s="61"/>
      <c r="C21" s="82">
        <v>0</v>
      </c>
      <c r="D21" s="81" t="s">
        <v>94</v>
      </c>
      <c r="E21" s="88">
        <f t="shared" ref="E21:E62" si="0">IF(D21="","",VLOOKUP(D21,A$71:D$75,2,FALSE))</f>
        <v>0.5</v>
      </c>
      <c r="F21" s="71"/>
      <c r="G21" s="89">
        <f t="shared" ref="G21:G62" si="1">IF(D21="","",VLOOKUP(D21,A$71:D$75,3,FALSE))</f>
        <v>0.4</v>
      </c>
      <c r="H21" s="94">
        <f t="shared" ref="H21:H62" si="2">IF(D21="","",VLOOKUP(D21,A$71:D$75,4,FALSE))</f>
        <v>1</v>
      </c>
      <c r="I21" s="92">
        <f>IFERROR((C21/B21)*E21*(F21/G21)*H21,0)</f>
        <v>0</v>
      </c>
      <c r="J21" s="92">
        <f>SUM(I21:I23)</f>
        <v>0</v>
      </c>
      <c r="K21" s="93">
        <f>IF(J21&gt;=2%,B21,0)</f>
        <v>0</v>
      </c>
      <c r="L21" s="61"/>
      <c r="M21" s="62"/>
    </row>
    <row r="22" spans="1:13" ht="15" customHeight="1" x14ac:dyDescent="0.2">
      <c r="A22" s="434"/>
      <c r="B22" s="63"/>
      <c r="C22" s="79">
        <v>0</v>
      </c>
      <c r="D22" s="80" t="s">
        <v>94</v>
      </c>
      <c r="E22" s="89">
        <f t="shared" si="0"/>
        <v>0.5</v>
      </c>
      <c r="F22" s="72"/>
      <c r="G22" s="89">
        <f t="shared" si="1"/>
        <v>0.4</v>
      </c>
      <c r="H22" s="94">
        <f t="shared" si="2"/>
        <v>1</v>
      </c>
      <c r="I22" s="95">
        <f t="shared" ref="I22:I62" si="3">IFERROR((C22/B22)*E22*(F22/G22)*H22,0)</f>
        <v>0</v>
      </c>
      <c r="J22" s="95"/>
      <c r="K22" s="96"/>
      <c r="L22" s="63"/>
      <c r="M22" s="64"/>
    </row>
    <row r="23" spans="1:13" ht="15" customHeight="1" x14ac:dyDescent="0.2">
      <c r="A23" s="84"/>
      <c r="B23" s="65"/>
      <c r="C23" s="75">
        <v>0</v>
      </c>
      <c r="D23" s="76" t="s">
        <v>94</v>
      </c>
      <c r="E23" s="90">
        <f t="shared" si="0"/>
        <v>0.5</v>
      </c>
      <c r="F23" s="73"/>
      <c r="G23" s="90">
        <f t="shared" si="1"/>
        <v>0.4</v>
      </c>
      <c r="H23" s="97">
        <f t="shared" si="2"/>
        <v>1</v>
      </c>
      <c r="I23" s="98">
        <f t="shared" si="3"/>
        <v>0</v>
      </c>
      <c r="J23" s="98"/>
      <c r="K23" s="99"/>
      <c r="L23" s="65"/>
      <c r="M23" s="66"/>
    </row>
    <row r="24" spans="1:13" ht="15" customHeight="1" x14ac:dyDescent="0.2">
      <c r="A24" s="85" t="s">
        <v>95</v>
      </c>
      <c r="B24" s="67"/>
      <c r="C24" s="77">
        <v>0</v>
      </c>
      <c r="D24" s="78" t="s">
        <v>96</v>
      </c>
      <c r="E24" s="91">
        <f t="shared" si="0"/>
        <v>0.5</v>
      </c>
      <c r="F24" s="74"/>
      <c r="G24" s="91">
        <f t="shared" si="1"/>
        <v>0.4</v>
      </c>
      <c r="H24" s="100">
        <f t="shared" si="2"/>
        <v>1</v>
      </c>
      <c r="I24" s="101">
        <f t="shared" si="3"/>
        <v>0</v>
      </c>
      <c r="J24" s="101">
        <f>SUM(I24:I26)</f>
        <v>0</v>
      </c>
      <c r="K24" s="102">
        <f>IF(J24&gt;=2%,B24,0)</f>
        <v>0</v>
      </c>
      <c r="L24" s="67"/>
      <c r="M24" s="68"/>
    </row>
    <row r="25" spans="1:13" ht="15" customHeight="1" x14ac:dyDescent="0.2">
      <c r="A25" s="83"/>
      <c r="B25" s="63"/>
      <c r="C25" s="79">
        <v>0</v>
      </c>
      <c r="D25" s="80" t="s">
        <v>96</v>
      </c>
      <c r="E25" s="89">
        <f t="shared" si="0"/>
        <v>0.5</v>
      </c>
      <c r="F25" s="72"/>
      <c r="G25" s="89">
        <f t="shared" si="1"/>
        <v>0.4</v>
      </c>
      <c r="H25" s="94">
        <f t="shared" si="2"/>
        <v>1</v>
      </c>
      <c r="I25" s="95">
        <f t="shared" si="3"/>
        <v>0</v>
      </c>
      <c r="J25" s="95"/>
      <c r="K25" s="96"/>
      <c r="L25" s="63"/>
      <c r="M25" s="64"/>
    </row>
    <row r="26" spans="1:13" ht="15" customHeight="1" x14ac:dyDescent="0.2">
      <c r="A26" s="86"/>
      <c r="B26" s="65"/>
      <c r="C26" s="75">
        <v>0</v>
      </c>
      <c r="D26" s="76" t="s">
        <v>96</v>
      </c>
      <c r="E26" s="90">
        <f t="shared" si="0"/>
        <v>0.5</v>
      </c>
      <c r="F26" s="73"/>
      <c r="G26" s="90">
        <f t="shared" si="1"/>
        <v>0.4</v>
      </c>
      <c r="H26" s="97">
        <f t="shared" si="2"/>
        <v>1</v>
      </c>
      <c r="I26" s="98">
        <f t="shared" si="3"/>
        <v>0</v>
      </c>
      <c r="J26" s="98"/>
      <c r="K26" s="99"/>
      <c r="L26" s="69"/>
      <c r="M26" s="70"/>
    </row>
    <row r="27" spans="1:13" ht="15" customHeight="1" x14ac:dyDescent="0.2">
      <c r="A27" s="85" t="s">
        <v>97</v>
      </c>
      <c r="B27" s="67"/>
      <c r="C27" s="77">
        <v>0</v>
      </c>
      <c r="D27" s="78" t="s">
        <v>96</v>
      </c>
      <c r="E27" s="91">
        <f t="shared" si="0"/>
        <v>0.5</v>
      </c>
      <c r="F27" s="74"/>
      <c r="G27" s="91">
        <f t="shared" si="1"/>
        <v>0.4</v>
      </c>
      <c r="H27" s="100">
        <f t="shared" si="2"/>
        <v>1</v>
      </c>
      <c r="I27" s="101">
        <f t="shared" si="3"/>
        <v>0</v>
      </c>
      <c r="J27" s="101">
        <f>SUM(I27:I29)</f>
        <v>0</v>
      </c>
      <c r="K27" s="102">
        <f>IF(J27&gt;=2%,B27,0)</f>
        <v>0</v>
      </c>
      <c r="L27" s="67"/>
      <c r="M27" s="68"/>
    </row>
    <row r="28" spans="1:13" ht="15" customHeight="1" x14ac:dyDescent="0.2">
      <c r="A28" s="83"/>
      <c r="B28" s="63"/>
      <c r="C28" s="79">
        <v>0</v>
      </c>
      <c r="D28" s="80" t="s">
        <v>96</v>
      </c>
      <c r="E28" s="89">
        <f t="shared" si="0"/>
        <v>0.5</v>
      </c>
      <c r="F28" s="72"/>
      <c r="G28" s="89">
        <f t="shared" si="1"/>
        <v>0.4</v>
      </c>
      <c r="H28" s="94">
        <f t="shared" si="2"/>
        <v>1</v>
      </c>
      <c r="I28" s="95">
        <f t="shared" si="3"/>
        <v>0</v>
      </c>
      <c r="J28" s="95"/>
      <c r="K28" s="96"/>
      <c r="L28" s="63"/>
      <c r="M28" s="64"/>
    </row>
    <row r="29" spans="1:13" ht="15" customHeight="1" x14ac:dyDescent="0.2">
      <c r="A29" s="87"/>
      <c r="B29" s="65"/>
      <c r="C29" s="75">
        <v>0</v>
      </c>
      <c r="D29" s="76" t="s">
        <v>96</v>
      </c>
      <c r="E29" s="90">
        <f t="shared" si="0"/>
        <v>0.5</v>
      </c>
      <c r="F29" s="73"/>
      <c r="G29" s="90">
        <f t="shared" si="1"/>
        <v>0.4</v>
      </c>
      <c r="H29" s="97">
        <f t="shared" si="2"/>
        <v>1</v>
      </c>
      <c r="I29" s="98">
        <f t="shared" si="3"/>
        <v>0</v>
      </c>
      <c r="J29" s="98"/>
      <c r="K29" s="99"/>
      <c r="L29" s="69"/>
      <c r="M29" s="70"/>
    </row>
    <row r="30" spans="1:13" ht="15" customHeight="1" x14ac:dyDescent="0.2">
      <c r="A30" s="85" t="s">
        <v>98</v>
      </c>
      <c r="B30" s="67"/>
      <c r="C30" s="77">
        <v>0</v>
      </c>
      <c r="D30" s="78" t="s">
        <v>96</v>
      </c>
      <c r="E30" s="91">
        <f t="shared" si="0"/>
        <v>0.5</v>
      </c>
      <c r="F30" s="74"/>
      <c r="G30" s="91">
        <f t="shared" si="1"/>
        <v>0.4</v>
      </c>
      <c r="H30" s="100">
        <f t="shared" si="2"/>
        <v>1</v>
      </c>
      <c r="I30" s="101">
        <f t="shared" si="3"/>
        <v>0</v>
      </c>
      <c r="J30" s="101">
        <f>SUM(I30:I32)</f>
        <v>0</v>
      </c>
      <c r="K30" s="102">
        <f>IF(J30&gt;=2%,B30,0)</f>
        <v>0</v>
      </c>
      <c r="L30" s="67"/>
      <c r="M30" s="68"/>
    </row>
    <row r="31" spans="1:13" ht="15" customHeight="1" x14ac:dyDescent="0.2">
      <c r="A31" s="83"/>
      <c r="B31" s="63"/>
      <c r="C31" s="79">
        <v>0</v>
      </c>
      <c r="D31" s="80" t="s">
        <v>96</v>
      </c>
      <c r="E31" s="89">
        <f t="shared" si="0"/>
        <v>0.5</v>
      </c>
      <c r="F31" s="72"/>
      <c r="G31" s="89">
        <f t="shared" si="1"/>
        <v>0.4</v>
      </c>
      <c r="H31" s="94">
        <f t="shared" si="2"/>
        <v>1</v>
      </c>
      <c r="I31" s="95">
        <f t="shared" si="3"/>
        <v>0</v>
      </c>
      <c r="J31" s="95"/>
      <c r="K31" s="96"/>
      <c r="L31" s="63"/>
      <c r="M31" s="64"/>
    </row>
    <row r="32" spans="1:13" ht="15" customHeight="1" x14ac:dyDescent="0.2">
      <c r="A32" s="87"/>
      <c r="B32" s="65"/>
      <c r="C32" s="75">
        <v>0</v>
      </c>
      <c r="D32" s="76" t="s">
        <v>96</v>
      </c>
      <c r="E32" s="90">
        <f t="shared" si="0"/>
        <v>0.5</v>
      </c>
      <c r="F32" s="73"/>
      <c r="G32" s="90">
        <f t="shared" si="1"/>
        <v>0.4</v>
      </c>
      <c r="H32" s="97">
        <f t="shared" si="2"/>
        <v>1</v>
      </c>
      <c r="I32" s="98">
        <f t="shared" si="3"/>
        <v>0</v>
      </c>
      <c r="J32" s="98"/>
      <c r="K32" s="99"/>
      <c r="L32" s="69"/>
      <c r="M32" s="70"/>
    </row>
    <row r="33" spans="1:13" ht="15" customHeight="1" x14ac:dyDescent="0.2">
      <c r="A33" s="85" t="s">
        <v>99</v>
      </c>
      <c r="B33" s="67"/>
      <c r="C33" s="77">
        <v>0</v>
      </c>
      <c r="D33" s="78" t="s">
        <v>96</v>
      </c>
      <c r="E33" s="91">
        <f t="shared" si="0"/>
        <v>0.5</v>
      </c>
      <c r="F33" s="74"/>
      <c r="G33" s="91">
        <f t="shared" si="1"/>
        <v>0.4</v>
      </c>
      <c r="H33" s="100">
        <f t="shared" si="2"/>
        <v>1</v>
      </c>
      <c r="I33" s="101">
        <f t="shared" si="3"/>
        <v>0</v>
      </c>
      <c r="J33" s="101">
        <f>SUM(I33:I35)</f>
        <v>0</v>
      </c>
      <c r="K33" s="102">
        <f>IF(J33&gt;=2%,B33,0)</f>
        <v>0</v>
      </c>
      <c r="L33" s="67"/>
      <c r="M33" s="68"/>
    </row>
    <row r="34" spans="1:13" ht="15" customHeight="1" x14ac:dyDescent="0.2">
      <c r="A34" s="83"/>
      <c r="B34" s="63"/>
      <c r="C34" s="79">
        <v>0</v>
      </c>
      <c r="D34" s="80" t="s">
        <v>96</v>
      </c>
      <c r="E34" s="89">
        <f t="shared" si="0"/>
        <v>0.5</v>
      </c>
      <c r="F34" s="72"/>
      <c r="G34" s="89">
        <f t="shared" si="1"/>
        <v>0.4</v>
      </c>
      <c r="H34" s="94">
        <f t="shared" si="2"/>
        <v>1</v>
      </c>
      <c r="I34" s="95">
        <f t="shared" si="3"/>
        <v>0</v>
      </c>
      <c r="J34" s="95"/>
      <c r="K34" s="96"/>
      <c r="L34" s="63"/>
      <c r="M34" s="64"/>
    </row>
    <row r="35" spans="1:13" ht="15" customHeight="1" x14ac:dyDescent="0.2">
      <c r="A35" s="87"/>
      <c r="B35" s="65"/>
      <c r="C35" s="75">
        <v>0</v>
      </c>
      <c r="D35" s="76" t="s">
        <v>96</v>
      </c>
      <c r="E35" s="90">
        <f t="shared" si="0"/>
        <v>0.5</v>
      </c>
      <c r="F35" s="73"/>
      <c r="G35" s="90">
        <f t="shared" si="1"/>
        <v>0.4</v>
      </c>
      <c r="H35" s="97">
        <f t="shared" si="2"/>
        <v>1</v>
      </c>
      <c r="I35" s="98">
        <f t="shared" si="3"/>
        <v>0</v>
      </c>
      <c r="J35" s="98"/>
      <c r="K35" s="99"/>
      <c r="L35" s="69"/>
      <c r="M35" s="70"/>
    </row>
    <row r="36" spans="1:13" ht="15" customHeight="1" x14ac:dyDescent="0.2">
      <c r="A36" s="85" t="s">
        <v>100</v>
      </c>
      <c r="B36" s="67"/>
      <c r="C36" s="77">
        <v>0</v>
      </c>
      <c r="D36" s="78" t="s">
        <v>96</v>
      </c>
      <c r="E36" s="91">
        <f t="shared" si="0"/>
        <v>0.5</v>
      </c>
      <c r="F36" s="74"/>
      <c r="G36" s="91">
        <f t="shared" si="1"/>
        <v>0.4</v>
      </c>
      <c r="H36" s="100">
        <f t="shared" si="2"/>
        <v>1</v>
      </c>
      <c r="I36" s="101">
        <f t="shared" si="3"/>
        <v>0</v>
      </c>
      <c r="J36" s="101">
        <f>SUM(I36:I38)</f>
        <v>0</v>
      </c>
      <c r="K36" s="102">
        <f>IF(J36&gt;=2%,B36,0)</f>
        <v>0</v>
      </c>
      <c r="L36" s="67"/>
      <c r="M36" s="68"/>
    </row>
    <row r="37" spans="1:13" ht="15" customHeight="1" x14ac:dyDescent="0.2">
      <c r="A37" s="83"/>
      <c r="B37" s="63"/>
      <c r="C37" s="79">
        <v>0</v>
      </c>
      <c r="D37" s="80" t="s">
        <v>96</v>
      </c>
      <c r="E37" s="89">
        <f t="shared" si="0"/>
        <v>0.5</v>
      </c>
      <c r="F37" s="72"/>
      <c r="G37" s="89">
        <f t="shared" si="1"/>
        <v>0.4</v>
      </c>
      <c r="H37" s="94">
        <f t="shared" si="2"/>
        <v>1</v>
      </c>
      <c r="I37" s="95">
        <f t="shared" si="3"/>
        <v>0</v>
      </c>
      <c r="J37" s="95"/>
      <c r="K37" s="96"/>
      <c r="L37" s="63"/>
      <c r="M37" s="64"/>
    </row>
    <row r="38" spans="1:13" ht="15" customHeight="1" x14ac:dyDescent="0.2">
      <c r="A38" s="87"/>
      <c r="B38" s="65"/>
      <c r="C38" s="75">
        <v>0</v>
      </c>
      <c r="D38" s="76" t="s">
        <v>96</v>
      </c>
      <c r="E38" s="90">
        <f t="shared" si="0"/>
        <v>0.5</v>
      </c>
      <c r="F38" s="73"/>
      <c r="G38" s="90">
        <f t="shared" si="1"/>
        <v>0.4</v>
      </c>
      <c r="H38" s="97">
        <f t="shared" si="2"/>
        <v>1</v>
      </c>
      <c r="I38" s="98">
        <f t="shared" si="3"/>
        <v>0</v>
      </c>
      <c r="J38" s="98"/>
      <c r="K38" s="99"/>
      <c r="L38" s="69"/>
      <c r="M38" s="70"/>
    </row>
    <row r="39" spans="1:13" ht="15" customHeight="1" x14ac:dyDescent="0.2">
      <c r="A39" s="85" t="s">
        <v>101</v>
      </c>
      <c r="B39" s="67"/>
      <c r="C39" s="77">
        <v>0</v>
      </c>
      <c r="D39" s="78" t="s">
        <v>96</v>
      </c>
      <c r="E39" s="91">
        <f t="shared" si="0"/>
        <v>0.5</v>
      </c>
      <c r="F39" s="74"/>
      <c r="G39" s="91">
        <f t="shared" si="1"/>
        <v>0.4</v>
      </c>
      <c r="H39" s="100">
        <f t="shared" si="2"/>
        <v>1</v>
      </c>
      <c r="I39" s="101">
        <f t="shared" si="3"/>
        <v>0</v>
      </c>
      <c r="J39" s="101">
        <f>SUM(I39:I41)</f>
        <v>0</v>
      </c>
      <c r="K39" s="102">
        <f>IF(J39&gt;=2%,B39,0)</f>
        <v>0</v>
      </c>
      <c r="L39" s="67"/>
      <c r="M39" s="68"/>
    </row>
    <row r="40" spans="1:13" ht="15" customHeight="1" x14ac:dyDescent="0.2">
      <c r="A40" s="83"/>
      <c r="B40" s="63"/>
      <c r="C40" s="79">
        <v>0</v>
      </c>
      <c r="D40" s="80" t="s">
        <v>96</v>
      </c>
      <c r="E40" s="89">
        <f t="shared" si="0"/>
        <v>0.5</v>
      </c>
      <c r="F40" s="72"/>
      <c r="G40" s="89">
        <f t="shared" si="1"/>
        <v>0.4</v>
      </c>
      <c r="H40" s="94">
        <f t="shared" si="2"/>
        <v>1</v>
      </c>
      <c r="I40" s="95">
        <f t="shared" si="3"/>
        <v>0</v>
      </c>
      <c r="J40" s="95"/>
      <c r="K40" s="96"/>
      <c r="L40" s="63"/>
      <c r="M40" s="64"/>
    </row>
    <row r="41" spans="1:13" ht="15" customHeight="1" x14ac:dyDescent="0.2">
      <c r="A41" s="87"/>
      <c r="B41" s="65"/>
      <c r="C41" s="75">
        <v>0</v>
      </c>
      <c r="D41" s="76" t="s">
        <v>96</v>
      </c>
      <c r="E41" s="90">
        <f t="shared" si="0"/>
        <v>0.5</v>
      </c>
      <c r="F41" s="73"/>
      <c r="G41" s="90">
        <f t="shared" si="1"/>
        <v>0.4</v>
      </c>
      <c r="H41" s="97">
        <f t="shared" si="2"/>
        <v>1</v>
      </c>
      <c r="I41" s="98">
        <f t="shared" si="3"/>
        <v>0</v>
      </c>
      <c r="J41" s="98"/>
      <c r="K41" s="99"/>
      <c r="L41" s="69"/>
      <c r="M41" s="70"/>
    </row>
    <row r="42" spans="1:13" ht="15" customHeight="1" x14ac:dyDescent="0.2">
      <c r="A42" s="85" t="s">
        <v>102</v>
      </c>
      <c r="B42" s="67"/>
      <c r="C42" s="77">
        <v>0</v>
      </c>
      <c r="D42" s="81" t="s">
        <v>96</v>
      </c>
      <c r="E42" s="91">
        <f t="shared" si="0"/>
        <v>0.5</v>
      </c>
      <c r="F42" s="74"/>
      <c r="G42" s="91">
        <f t="shared" si="1"/>
        <v>0.4</v>
      </c>
      <c r="H42" s="100">
        <f t="shared" si="2"/>
        <v>1</v>
      </c>
      <c r="I42" s="101">
        <f t="shared" si="3"/>
        <v>0</v>
      </c>
      <c r="J42" s="101">
        <f>SUM(I42:I44)</f>
        <v>0</v>
      </c>
      <c r="K42" s="102">
        <f>IF(J42&gt;=2%,B42,0)</f>
        <v>0</v>
      </c>
      <c r="L42" s="67"/>
      <c r="M42" s="68"/>
    </row>
    <row r="43" spans="1:13" ht="15" customHeight="1" x14ac:dyDescent="0.2">
      <c r="A43" s="83"/>
      <c r="B43" s="63"/>
      <c r="C43" s="79">
        <v>0</v>
      </c>
      <c r="D43" s="80" t="s">
        <v>96</v>
      </c>
      <c r="E43" s="89">
        <f t="shared" si="0"/>
        <v>0.5</v>
      </c>
      <c r="F43" s="72"/>
      <c r="G43" s="89">
        <f t="shared" si="1"/>
        <v>0.4</v>
      </c>
      <c r="H43" s="94">
        <f t="shared" si="2"/>
        <v>1</v>
      </c>
      <c r="I43" s="95">
        <f t="shared" si="3"/>
        <v>0</v>
      </c>
      <c r="J43" s="95"/>
      <c r="K43" s="96"/>
      <c r="L43" s="63"/>
      <c r="M43" s="64"/>
    </row>
    <row r="44" spans="1:13" ht="15" customHeight="1" x14ac:dyDescent="0.2">
      <c r="A44" s="87"/>
      <c r="B44" s="65"/>
      <c r="C44" s="75">
        <v>0</v>
      </c>
      <c r="D44" s="76" t="s">
        <v>96</v>
      </c>
      <c r="E44" s="90">
        <f t="shared" si="0"/>
        <v>0.5</v>
      </c>
      <c r="F44" s="73"/>
      <c r="G44" s="90">
        <f t="shared" si="1"/>
        <v>0.4</v>
      </c>
      <c r="H44" s="97">
        <f t="shared" si="2"/>
        <v>1</v>
      </c>
      <c r="I44" s="98">
        <f t="shared" si="3"/>
        <v>0</v>
      </c>
      <c r="J44" s="98"/>
      <c r="K44" s="99"/>
      <c r="L44" s="69"/>
      <c r="M44" s="70"/>
    </row>
    <row r="45" spans="1:13" ht="15" customHeight="1" x14ac:dyDescent="0.2">
      <c r="A45" s="85" t="s">
        <v>103</v>
      </c>
      <c r="B45" s="67"/>
      <c r="C45" s="77">
        <v>0</v>
      </c>
      <c r="D45" s="81" t="s">
        <v>96</v>
      </c>
      <c r="E45" s="91">
        <f t="shared" si="0"/>
        <v>0.5</v>
      </c>
      <c r="F45" s="74"/>
      <c r="G45" s="91">
        <f t="shared" si="1"/>
        <v>0.4</v>
      </c>
      <c r="H45" s="100">
        <f t="shared" si="2"/>
        <v>1</v>
      </c>
      <c r="I45" s="101">
        <f t="shared" si="3"/>
        <v>0</v>
      </c>
      <c r="J45" s="101">
        <f>SUM(I45:I47)</f>
        <v>0</v>
      </c>
      <c r="K45" s="102">
        <f>IF(J45&gt;=2%,B45,0)</f>
        <v>0</v>
      </c>
      <c r="L45" s="67"/>
      <c r="M45" s="68"/>
    </row>
    <row r="46" spans="1:13" ht="15" customHeight="1" x14ac:dyDescent="0.2">
      <c r="A46" s="83"/>
      <c r="B46" s="63"/>
      <c r="C46" s="79">
        <v>0</v>
      </c>
      <c r="D46" s="80" t="s">
        <v>96</v>
      </c>
      <c r="E46" s="89">
        <f t="shared" si="0"/>
        <v>0.5</v>
      </c>
      <c r="F46" s="72"/>
      <c r="G46" s="89">
        <f t="shared" si="1"/>
        <v>0.4</v>
      </c>
      <c r="H46" s="94">
        <f t="shared" si="2"/>
        <v>1</v>
      </c>
      <c r="I46" s="95">
        <f t="shared" si="3"/>
        <v>0</v>
      </c>
      <c r="J46" s="95"/>
      <c r="K46" s="96"/>
      <c r="L46" s="63"/>
      <c r="M46" s="64"/>
    </row>
    <row r="47" spans="1:13" ht="15" customHeight="1" x14ac:dyDescent="0.2">
      <c r="A47" s="87"/>
      <c r="B47" s="65"/>
      <c r="C47" s="75">
        <v>0</v>
      </c>
      <c r="D47" s="76" t="s">
        <v>96</v>
      </c>
      <c r="E47" s="90">
        <f t="shared" si="0"/>
        <v>0.5</v>
      </c>
      <c r="F47" s="73"/>
      <c r="G47" s="90">
        <f t="shared" si="1"/>
        <v>0.4</v>
      </c>
      <c r="H47" s="97">
        <f t="shared" si="2"/>
        <v>1</v>
      </c>
      <c r="I47" s="98">
        <f t="shared" si="3"/>
        <v>0</v>
      </c>
      <c r="J47" s="98"/>
      <c r="K47" s="99"/>
      <c r="L47" s="69"/>
      <c r="M47" s="70"/>
    </row>
    <row r="48" spans="1:13" ht="15" customHeight="1" x14ac:dyDescent="0.2">
      <c r="A48" s="85" t="s">
        <v>42</v>
      </c>
      <c r="B48" s="67"/>
      <c r="C48" s="77">
        <v>0</v>
      </c>
      <c r="D48" s="81" t="s">
        <v>96</v>
      </c>
      <c r="E48" s="91">
        <f t="shared" si="0"/>
        <v>0.5</v>
      </c>
      <c r="F48" s="74"/>
      <c r="G48" s="91">
        <f t="shared" si="1"/>
        <v>0.4</v>
      </c>
      <c r="H48" s="100">
        <f t="shared" si="2"/>
        <v>1</v>
      </c>
      <c r="I48" s="101">
        <f t="shared" si="3"/>
        <v>0</v>
      </c>
      <c r="J48" s="101">
        <f>SUM(I48:I50)</f>
        <v>0</v>
      </c>
      <c r="K48" s="102">
        <f>IF(J48&gt;=2%,B48,0)</f>
        <v>0</v>
      </c>
      <c r="L48" s="67"/>
      <c r="M48" s="68"/>
    </row>
    <row r="49" spans="1:13" ht="15" customHeight="1" x14ac:dyDescent="0.2">
      <c r="A49" s="83"/>
      <c r="B49" s="63"/>
      <c r="C49" s="79">
        <v>0</v>
      </c>
      <c r="D49" s="80" t="s">
        <v>96</v>
      </c>
      <c r="E49" s="89">
        <f t="shared" si="0"/>
        <v>0.5</v>
      </c>
      <c r="F49" s="72"/>
      <c r="G49" s="89">
        <f t="shared" si="1"/>
        <v>0.4</v>
      </c>
      <c r="H49" s="94">
        <f t="shared" si="2"/>
        <v>1</v>
      </c>
      <c r="I49" s="95">
        <f t="shared" si="3"/>
        <v>0</v>
      </c>
      <c r="J49" s="95"/>
      <c r="K49" s="96"/>
      <c r="L49" s="63"/>
      <c r="M49" s="64"/>
    </row>
    <row r="50" spans="1:13" ht="15" customHeight="1" x14ac:dyDescent="0.2">
      <c r="A50" s="87"/>
      <c r="B50" s="65"/>
      <c r="C50" s="75">
        <v>0</v>
      </c>
      <c r="D50" s="76" t="s">
        <v>96</v>
      </c>
      <c r="E50" s="90">
        <f t="shared" si="0"/>
        <v>0.5</v>
      </c>
      <c r="F50" s="73"/>
      <c r="G50" s="90">
        <f t="shared" si="1"/>
        <v>0.4</v>
      </c>
      <c r="H50" s="97">
        <f t="shared" si="2"/>
        <v>1</v>
      </c>
      <c r="I50" s="98">
        <f t="shared" si="3"/>
        <v>0</v>
      </c>
      <c r="J50" s="98"/>
      <c r="K50" s="99"/>
      <c r="L50" s="69"/>
      <c r="M50" s="70"/>
    </row>
    <row r="51" spans="1:13" ht="15" customHeight="1" x14ac:dyDescent="0.2">
      <c r="A51" s="85" t="s">
        <v>104</v>
      </c>
      <c r="B51" s="67"/>
      <c r="C51" s="77">
        <v>0</v>
      </c>
      <c r="D51" s="81" t="s">
        <v>96</v>
      </c>
      <c r="E51" s="91">
        <f t="shared" si="0"/>
        <v>0.5</v>
      </c>
      <c r="F51" s="74"/>
      <c r="G51" s="91">
        <f t="shared" si="1"/>
        <v>0.4</v>
      </c>
      <c r="H51" s="100">
        <f t="shared" si="2"/>
        <v>1</v>
      </c>
      <c r="I51" s="101">
        <f t="shared" si="3"/>
        <v>0</v>
      </c>
      <c r="J51" s="101">
        <f>SUM(I51:I53)</f>
        <v>0</v>
      </c>
      <c r="K51" s="102">
        <f>IF(J51&gt;=2%,B51,0)</f>
        <v>0</v>
      </c>
      <c r="L51" s="67"/>
      <c r="M51" s="68"/>
    </row>
    <row r="52" spans="1:13" ht="15" customHeight="1" x14ac:dyDescent="0.2">
      <c r="A52" s="83"/>
      <c r="B52" s="63"/>
      <c r="C52" s="79">
        <v>0</v>
      </c>
      <c r="D52" s="80" t="s">
        <v>96</v>
      </c>
      <c r="E52" s="89">
        <f t="shared" si="0"/>
        <v>0.5</v>
      </c>
      <c r="F52" s="72"/>
      <c r="G52" s="89">
        <f t="shared" si="1"/>
        <v>0.4</v>
      </c>
      <c r="H52" s="94">
        <f t="shared" si="2"/>
        <v>1</v>
      </c>
      <c r="I52" s="95">
        <f t="shared" si="3"/>
        <v>0</v>
      </c>
      <c r="J52" s="95"/>
      <c r="K52" s="96"/>
      <c r="L52" s="63"/>
      <c r="M52" s="64"/>
    </row>
    <row r="53" spans="1:13" ht="15" customHeight="1" x14ac:dyDescent="0.2">
      <c r="A53" s="87"/>
      <c r="B53" s="65"/>
      <c r="C53" s="75">
        <v>0</v>
      </c>
      <c r="D53" s="76" t="s">
        <v>96</v>
      </c>
      <c r="E53" s="90">
        <f t="shared" si="0"/>
        <v>0.5</v>
      </c>
      <c r="F53" s="73"/>
      <c r="G53" s="90">
        <f t="shared" si="1"/>
        <v>0.4</v>
      </c>
      <c r="H53" s="97">
        <f t="shared" si="2"/>
        <v>1</v>
      </c>
      <c r="I53" s="98">
        <f t="shared" si="3"/>
        <v>0</v>
      </c>
      <c r="J53" s="98"/>
      <c r="K53" s="99"/>
      <c r="L53" s="69"/>
      <c r="M53" s="70"/>
    </row>
    <row r="54" spans="1:13" ht="15" customHeight="1" x14ac:dyDescent="0.2">
      <c r="A54" s="85" t="s">
        <v>105</v>
      </c>
      <c r="B54" s="67"/>
      <c r="C54" s="77">
        <v>0</v>
      </c>
      <c r="D54" s="81" t="s">
        <v>96</v>
      </c>
      <c r="E54" s="91">
        <f t="shared" si="0"/>
        <v>0.5</v>
      </c>
      <c r="F54" s="74"/>
      <c r="G54" s="91">
        <f t="shared" si="1"/>
        <v>0.4</v>
      </c>
      <c r="H54" s="100">
        <f t="shared" si="2"/>
        <v>1</v>
      </c>
      <c r="I54" s="101">
        <f t="shared" si="3"/>
        <v>0</v>
      </c>
      <c r="J54" s="101">
        <f>SUM(I54:I56)</f>
        <v>0</v>
      </c>
      <c r="K54" s="102">
        <f>IF(J54&gt;=2%,B54,0)</f>
        <v>0</v>
      </c>
      <c r="L54" s="67"/>
      <c r="M54" s="68"/>
    </row>
    <row r="55" spans="1:13" ht="15" customHeight="1" x14ac:dyDescent="0.2">
      <c r="A55" s="83"/>
      <c r="B55" s="63"/>
      <c r="C55" s="79">
        <v>0</v>
      </c>
      <c r="D55" s="80" t="s">
        <v>96</v>
      </c>
      <c r="E55" s="89">
        <f t="shared" si="0"/>
        <v>0.5</v>
      </c>
      <c r="F55" s="72"/>
      <c r="G55" s="89">
        <f t="shared" si="1"/>
        <v>0.4</v>
      </c>
      <c r="H55" s="94">
        <f t="shared" si="2"/>
        <v>1</v>
      </c>
      <c r="I55" s="95">
        <f t="shared" si="3"/>
        <v>0</v>
      </c>
      <c r="J55" s="95"/>
      <c r="K55" s="96"/>
      <c r="L55" s="63"/>
      <c r="M55" s="64"/>
    </row>
    <row r="56" spans="1:13" ht="15" customHeight="1" x14ac:dyDescent="0.2">
      <c r="A56" s="87"/>
      <c r="B56" s="65"/>
      <c r="C56" s="75">
        <v>0</v>
      </c>
      <c r="D56" s="76" t="s">
        <v>96</v>
      </c>
      <c r="E56" s="90">
        <f t="shared" si="0"/>
        <v>0.5</v>
      </c>
      <c r="F56" s="73"/>
      <c r="G56" s="90">
        <f t="shared" si="1"/>
        <v>0.4</v>
      </c>
      <c r="H56" s="97">
        <f t="shared" si="2"/>
        <v>1</v>
      </c>
      <c r="I56" s="98">
        <f t="shared" si="3"/>
        <v>0</v>
      </c>
      <c r="J56" s="98"/>
      <c r="K56" s="99"/>
      <c r="L56" s="69"/>
      <c r="M56" s="70"/>
    </row>
    <row r="57" spans="1:13" ht="15" customHeight="1" x14ac:dyDescent="0.2">
      <c r="A57" s="85" t="s">
        <v>106</v>
      </c>
      <c r="B57" s="67"/>
      <c r="C57" s="77">
        <v>0</v>
      </c>
      <c r="D57" s="81" t="s">
        <v>96</v>
      </c>
      <c r="E57" s="91">
        <f t="shared" si="0"/>
        <v>0.5</v>
      </c>
      <c r="F57" s="74"/>
      <c r="G57" s="91">
        <f t="shared" si="1"/>
        <v>0.4</v>
      </c>
      <c r="H57" s="100">
        <f t="shared" si="2"/>
        <v>1</v>
      </c>
      <c r="I57" s="101">
        <f t="shared" si="3"/>
        <v>0</v>
      </c>
      <c r="J57" s="101">
        <f>SUM(I57:I59)</f>
        <v>0</v>
      </c>
      <c r="K57" s="102">
        <f>IF(J57&gt;=2%,B57,0)</f>
        <v>0</v>
      </c>
      <c r="L57" s="67"/>
      <c r="M57" s="68"/>
    </row>
    <row r="58" spans="1:13" ht="15" customHeight="1" x14ac:dyDescent="0.2">
      <c r="A58" s="83"/>
      <c r="B58" s="63"/>
      <c r="C58" s="79">
        <v>0</v>
      </c>
      <c r="D58" s="80" t="s">
        <v>96</v>
      </c>
      <c r="E58" s="89">
        <f t="shared" si="0"/>
        <v>0.5</v>
      </c>
      <c r="F58" s="72"/>
      <c r="G58" s="89">
        <f t="shared" si="1"/>
        <v>0.4</v>
      </c>
      <c r="H58" s="94">
        <f t="shared" si="2"/>
        <v>1</v>
      </c>
      <c r="I58" s="95">
        <f t="shared" si="3"/>
        <v>0</v>
      </c>
      <c r="J58" s="95"/>
      <c r="K58" s="96"/>
      <c r="L58" s="63"/>
      <c r="M58" s="64"/>
    </row>
    <row r="59" spans="1:13" ht="15" customHeight="1" x14ac:dyDescent="0.2">
      <c r="A59" s="87"/>
      <c r="B59" s="65"/>
      <c r="C59" s="75">
        <v>0</v>
      </c>
      <c r="D59" s="76" t="s">
        <v>96</v>
      </c>
      <c r="E59" s="90">
        <f t="shared" si="0"/>
        <v>0.5</v>
      </c>
      <c r="F59" s="73"/>
      <c r="G59" s="90">
        <f t="shared" si="1"/>
        <v>0.4</v>
      </c>
      <c r="H59" s="97">
        <f t="shared" si="2"/>
        <v>1</v>
      </c>
      <c r="I59" s="98">
        <f t="shared" si="3"/>
        <v>0</v>
      </c>
      <c r="J59" s="98"/>
      <c r="K59" s="99"/>
      <c r="L59" s="69"/>
      <c r="M59" s="70"/>
    </row>
    <row r="60" spans="1:13" ht="15" customHeight="1" x14ac:dyDescent="0.2">
      <c r="A60" s="85" t="s">
        <v>107</v>
      </c>
      <c r="B60" s="67"/>
      <c r="C60" s="77">
        <v>0</v>
      </c>
      <c r="D60" s="81" t="s">
        <v>96</v>
      </c>
      <c r="E60" s="91">
        <f t="shared" si="0"/>
        <v>0.5</v>
      </c>
      <c r="F60" s="74"/>
      <c r="G60" s="91">
        <f t="shared" si="1"/>
        <v>0.4</v>
      </c>
      <c r="H60" s="100">
        <f t="shared" si="2"/>
        <v>1</v>
      </c>
      <c r="I60" s="101">
        <f t="shared" si="3"/>
        <v>0</v>
      </c>
      <c r="J60" s="101">
        <f>SUM(I60:I62)</f>
        <v>0</v>
      </c>
      <c r="K60" s="102">
        <f>IF(J60&gt;=2%,B60,0)</f>
        <v>0</v>
      </c>
      <c r="L60" s="67"/>
      <c r="M60" s="68"/>
    </row>
    <row r="61" spans="1:13" ht="15" customHeight="1" x14ac:dyDescent="0.2">
      <c r="A61" s="83"/>
      <c r="B61" s="63"/>
      <c r="C61" s="79">
        <v>0</v>
      </c>
      <c r="D61" s="80" t="s">
        <v>96</v>
      </c>
      <c r="E61" s="89">
        <f t="shared" si="0"/>
        <v>0.5</v>
      </c>
      <c r="F61" s="72"/>
      <c r="G61" s="89">
        <f t="shared" si="1"/>
        <v>0.4</v>
      </c>
      <c r="H61" s="94">
        <f t="shared" si="2"/>
        <v>1</v>
      </c>
      <c r="I61" s="95">
        <f t="shared" si="3"/>
        <v>0</v>
      </c>
      <c r="J61" s="95"/>
      <c r="K61" s="96"/>
      <c r="L61" s="63"/>
      <c r="M61" s="64"/>
    </row>
    <row r="62" spans="1:13" ht="15" customHeight="1" x14ac:dyDescent="0.2">
      <c r="A62" s="84"/>
      <c r="B62" s="65"/>
      <c r="C62" s="75">
        <v>0</v>
      </c>
      <c r="D62" s="76" t="s">
        <v>96</v>
      </c>
      <c r="E62" s="90">
        <f t="shared" si="0"/>
        <v>0.5</v>
      </c>
      <c r="F62" s="73"/>
      <c r="G62" s="90">
        <f t="shared" si="1"/>
        <v>0.4</v>
      </c>
      <c r="H62" s="97">
        <f t="shared" si="2"/>
        <v>1</v>
      </c>
      <c r="I62" s="98">
        <f t="shared" si="3"/>
        <v>0</v>
      </c>
      <c r="J62" s="98"/>
      <c r="K62" s="99"/>
      <c r="L62" s="65"/>
      <c r="M62" s="66"/>
    </row>
    <row r="63" spans="1:13" ht="20.100000000000001" customHeight="1" thickBot="1" x14ac:dyDescent="0.25">
      <c r="A63" s="103" t="s">
        <v>44</v>
      </c>
      <c r="B63" s="104">
        <f>SUM(B21:B62)</f>
        <v>0</v>
      </c>
      <c r="C63" s="105"/>
      <c r="D63" s="105"/>
      <c r="E63" s="105"/>
      <c r="F63" s="105"/>
      <c r="G63" s="105"/>
      <c r="H63" s="105"/>
      <c r="I63" s="105"/>
      <c r="J63" s="105"/>
      <c r="K63" s="106">
        <f>SUM(K21:K62)</f>
        <v>0</v>
      </c>
      <c r="L63" s="106">
        <f>SUM(L21:L62)</f>
        <v>0</v>
      </c>
      <c r="M63" s="107"/>
    </row>
    <row r="64" spans="1:13" ht="20.100000000000001" customHeight="1" thickBot="1" x14ac:dyDescent="0.25">
      <c r="A64" s="108"/>
      <c r="B64" s="108"/>
      <c r="C64" s="108"/>
      <c r="D64" s="108"/>
      <c r="E64" s="108"/>
      <c r="F64" s="108"/>
      <c r="G64" s="108"/>
      <c r="H64" s="108"/>
      <c r="I64" s="108"/>
      <c r="J64" s="108"/>
      <c r="K64" s="108"/>
      <c r="L64" s="108"/>
      <c r="M64" s="108"/>
    </row>
    <row r="65" spans="1:13" ht="25.5" customHeight="1" thickBot="1" x14ac:dyDescent="0.25">
      <c r="A65" s="631" t="s">
        <v>379</v>
      </c>
      <c r="B65" s="632"/>
      <c r="C65" s="632"/>
      <c r="D65" s="632"/>
      <c r="E65" s="632"/>
      <c r="F65" s="632"/>
      <c r="G65" s="632"/>
      <c r="H65" s="632"/>
      <c r="I65" s="632"/>
      <c r="J65" s="633"/>
      <c r="K65" s="635">
        <f>IFERROR(K63/B63,0)</f>
        <v>0</v>
      </c>
      <c r="L65" s="636"/>
      <c r="M65" s="637"/>
    </row>
    <row r="66" spans="1:13" ht="29.25" customHeight="1" thickBot="1" x14ac:dyDescent="0.25">
      <c r="A66" s="638" t="s">
        <v>380</v>
      </c>
      <c r="B66" s="639"/>
      <c r="C66" s="639"/>
      <c r="D66" s="639"/>
      <c r="E66" s="639"/>
      <c r="F66" s="639"/>
      <c r="G66" s="639"/>
      <c r="H66" s="639"/>
      <c r="I66" s="639"/>
      <c r="J66" s="639"/>
      <c r="K66" s="640">
        <f>IFERROR(L63/B63,0)</f>
        <v>0</v>
      </c>
      <c r="L66" s="641"/>
      <c r="M66" s="642"/>
    </row>
    <row r="67" spans="1:13" ht="20.100000000000001" customHeight="1" x14ac:dyDescent="0.2">
      <c r="A67" s="643"/>
      <c r="B67" s="643"/>
      <c r="C67" s="643"/>
      <c r="D67" s="643"/>
      <c r="E67" s="643"/>
      <c r="F67" s="643"/>
      <c r="G67" s="643"/>
      <c r="H67" s="643"/>
      <c r="I67" s="643"/>
      <c r="J67" s="643"/>
      <c r="K67" s="643"/>
      <c r="L67" s="643"/>
      <c r="M67" s="643"/>
    </row>
    <row r="68" spans="1:13" x14ac:dyDescent="0.2">
      <c r="A68" s="634"/>
      <c r="B68" s="634"/>
      <c r="C68" s="634"/>
      <c r="D68" s="634"/>
      <c r="E68" s="634"/>
      <c r="F68" s="634"/>
      <c r="G68" s="634"/>
      <c r="H68" s="634"/>
      <c r="I68" s="634"/>
      <c r="J68" s="634"/>
      <c r="K68" s="634"/>
      <c r="L68" s="634"/>
      <c r="M68" s="634"/>
    </row>
    <row r="69" spans="1:13" hidden="1" x14ac:dyDescent="0.2">
      <c r="B69" s="23" t="s">
        <v>108</v>
      </c>
      <c r="C69" s="23" t="s">
        <v>109</v>
      </c>
      <c r="D69" s="23" t="s">
        <v>110</v>
      </c>
    </row>
    <row r="70" spans="1:13" hidden="1" x14ac:dyDescent="0.2"/>
    <row r="71" spans="1:13" hidden="1" x14ac:dyDescent="0.2">
      <c r="A71" s="23" t="s">
        <v>93</v>
      </c>
      <c r="B71" s="56">
        <v>0.1</v>
      </c>
      <c r="C71" s="56">
        <v>0.7</v>
      </c>
      <c r="D71" s="56">
        <v>1.4</v>
      </c>
      <c r="I71" s="56"/>
      <c r="J71" s="56"/>
      <c r="K71" s="56"/>
    </row>
    <row r="72" spans="1:13" hidden="1" x14ac:dyDescent="0.2">
      <c r="A72" s="23" t="s">
        <v>111</v>
      </c>
      <c r="B72" s="56">
        <v>0.1</v>
      </c>
      <c r="C72" s="56">
        <v>0.4</v>
      </c>
      <c r="D72" s="56">
        <v>0.8</v>
      </c>
    </row>
    <row r="73" spans="1:13" hidden="1" x14ac:dyDescent="0.2">
      <c r="A73" s="23" t="s">
        <v>112</v>
      </c>
      <c r="B73" s="56">
        <v>0.2</v>
      </c>
      <c r="C73" s="56">
        <v>0.4</v>
      </c>
      <c r="D73" s="56">
        <v>1</v>
      </c>
    </row>
    <row r="74" spans="1:13" hidden="1" x14ac:dyDescent="0.2">
      <c r="A74" s="23" t="s">
        <v>113</v>
      </c>
      <c r="B74" s="56">
        <v>0.33</v>
      </c>
      <c r="C74" s="56">
        <v>0.4</v>
      </c>
      <c r="D74" s="56">
        <v>1</v>
      </c>
    </row>
    <row r="75" spans="1:13" hidden="1" x14ac:dyDescent="0.2">
      <c r="A75" s="23" t="s">
        <v>94</v>
      </c>
      <c r="B75" s="56">
        <v>0.5</v>
      </c>
      <c r="C75" s="56">
        <v>0.4</v>
      </c>
      <c r="D75" s="56">
        <v>1</v>
      </c>
    </row>
  </sheetData>
  <sheetProtection selectLockedCells="1"/>
  <mergeCells count="55">
    <mergeCell ref="A1:M1"/>
    <mergeCell ref="A2:M2"/>
    <mergeCell ref="A4:D4"/>
    <mergeCell ref="B5:D5"/>
    <mergeCell ref="F5:H5"/>
    <mergeCell ref="L5:M5"/>
    <mergeCell ref="J6:J7"/>
    <mergeCell ref="K6:K7"/>
    <mergeCell ref="L6:M7"/>
    <mergeCell ref="B7:D7"/>
    <mergeCell ref="B6:D6"/>
    <mergeCell ref="F6:F7"/>
    <mergeCell ref="G6:H7"/>
    <mergeCell ref="I6:I7"/>
    <mergeCell ref="J8:J9"/>
    <mergeCell ref="K8:K9"/>
    <mergeCell ref="L8:M9"/>
    <mergeCell ref="B9:D9"/>
    <mergeCell ref="B8:D8"/>
    <mergeCell ref="F8:F9"/>
    <mergeCell ref="G8:H9"/>
    <mergeCell ref="I8:I9"/>
    <mergeCell ref="J10:J11"/>
    <mergeCell ref="K10:K11"/>
    <mergeCell ref="L10:M11"/>
    <mergeCell ref="B11:D11"/>
    <mergeCell ref="B10:D10"/>
    <mergeCell ref="F10:F11"/>
    <mergeCell ref="G10:H11"/>
    <mergeCell ref="I10:I11"/>
    <mergeCell ref="J12:J13"/>
    <mergeCell ref="K12:K13"/>
    <mergeCell ref="L12:M13"/>
    <mergeCell ref="B13:D13"/>
    <mergeCell ref="B12:D12"/>
    <mergeCell ref="F12:F13"/>
    <mergeCell ref="G12:H13"/>
    <mergeCell ref="I12:I13"/>
    <mergeCell ref="K14:K15"/>
    <mergeCell ref="L14:M15"/>
    <mergeCell ref="A17:M17"/>
    <mergeCell ref="A18:M18"/>
    <mergeCell ref="F14:F15"/>
    <mergeCell ref="G14:H15"/>
    <mergeCell ref="I14:I15"/>
    <mergeCell ref="J14:J15"/>
    <mergeCell ref="D19:E19"/>
    <mergeCell ref="F19:G19"/>
    <mergeCell ref="I19:J19"/>
    <mergeCell ref="A65:J65"/>
    <mergeCell ref="A68:M68"/>
    <mergeCell ref="K65:M65"/>
    <mergeCell ref="A66:J66"/>
    <mergeCell ref="K66:M66"/>
    <mergeCell ref="A67:M67"/>
  </mergeCells>
  <phoneticPr fontId="30" type="noConversion"/>
  <dataValidations count="1">
    <dataValidation type="list" allowBlank="1" showInputMessage="1" showErrorMessage="1" sqref="D21:D62">
      <formula1>$A$71:$A$75</formula1>
    </dataValidation>
  </dataValidations>
  <pageMargins left="0.75" right="0.75" top="1" bottom="1" header="0.5" footer="0.5"/>
  <pageSetup scale="72" orientation="portrait" r:id="rId1"/>
  <headerFooter alignWithMargins="0">
    <oddFooter>&amp;C&amp;9State of Tennessee HPBr v1 7/1/2015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7" sqref="C7:C8"/>
    </sheetView>
  </sheetViews>
  <sheetFormatPr defaultRowHeight="12.75" x14ac:dyDescent="0.2"/>
  <sheetData>
    <row r="1" spans="1:3" x14ac:dyDescent="0.2">
      <c r="A1" t="s">
        <v>370</v>
      </c>
    </row>
    <row r="2" spans="1:3" x14ac:dyDescent="0.2">
      <c r="A2" t="s">
        <v>369</v>
      </c>
    </row>
    <row r="3" spans="1:3" x14ac:dyDescent="0.2">
      <c r="A3" t="s">
        <v>371</v>
      </c>
    </row>
    <row r="6" spans="1:3" x14ac:dyDescent="0.2">
      <c r="A6" t="s">
        <v>370</v>
      </c>
      <c r="B6" t="s">
        <v>369</v>
      </c>
      <c r="C6" t="s">
        <v>371</v>
      </c>
    </row>
    <row r="7" spans="1:3" x14ac:dyDescent="0.2">
      <c r="A7" t="s">
        <v>1</v>
      </c>
      <c r="B7" t="s">
        <v>0</v>
      </c>
      <c r="C7" t="s">
        <v>0</v>
      </c>
    </row>
    <row r="8" spans="1:3" x14ac:dyDescent="0.2">
      <c r="B8" t="s">
        <v>1</v>
      </c>
      <c r="C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HPBr Checklist</vt:lpstr>
      <vt:lpstr>Credit Lookup</vt:lpstr>
      <vt:lpstr>Credit Verification</vt:lpstr>
      <vt:lpstr>One-Time Completion Form</vt:lpstr>
      <vt:lpstr>MR-Calculator</vt:lpstr>
      <vt:lpstr>DL - Instructions</vt:lpstr>
      <vt:lpstr>DL - Calculator</vt:lpstr>
      <vt:lpstr>Sheet1</vt:lpstr>
      <vt:lpstr>Addition___Minor_Renovation___Capital_Maintenance</vt:lpstr>
      <vt:lpstr>Capital_Maintenance</vt:lpstr>
      <vt:lpstr>CreditID_Description</vt:lpstr>
      <vt:lpstr>New_Construction</vt:lpstr>
      <vt:lpstr>'Credit Verification'!Print_Area</vt:lpstr>
      <vt:lpstr>'HPBr Checklist'!Print_Area</vt:lpstr>
      <vt:lpstr>'One-Time Completion Form'!Print_Area</vt:lpstr>
      <vt:lpstr>'Credit Verification'!Print_Titles</vt:lpstr>
      <vt:lpstr>'DL - Calculator'!Print_Titles</vt:lpstr>
      <vt:lpstr>'HPBr Checklist'!Print_Titles</vt:lpstr>
      <vt:lpstr>'One-Time Completion Form'!Print_Titles</vt:lpstr>
      <vt:lpstr>Project_Roles</vt:lpstr>
      <vt:lpstr>Renovation</vt:lpstr>
    </vt:vector>
  </TitlesOfParts>
  <Company>HAA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HAA</dc:creator>
  <cp:lastModifiedBy>Crowder, Michelle Leigh</cp:lastModifiedBy>
  <cp:lastPrinted>2015-12-21T14:34:00Z</cp:lastPrinted>
  <dcterms:created xsi:type="dcterms:W3CDTF">2007-08-20T13:04:58Z</dcterms:created>
  <dcterms:modified xsi:type="dcterms:W3CDTF">2016-02-23T13:05:16Z</dcterms:modified>
</cp:coreProperties>
</file>